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1840" windowHeight="11955" activeTab="2"/>
  </bookViews>
  <sheets>
    <sheet name="ELEKTROMĚR 2013" sheetId="4" r:id="rId1"/>
    <sheet name="2012" sheetId="1" r:id="rId2"/>
    <sheet name="2013" sheetId="2" r:id="rId3"/>
    <sheet name="pvgis" sheetId="5" r:id="rId4"/>
  </sheets>
  <definedNames>
    <definedName name="_xlnm.Print_Area" localSheetId="1">'2012'!$S$19:$U$35</definedName>
  </definedNames>
  <calcPr calcId="145621"/>
</workbook>
</file>

<file path=xl/calcChain.xml><?xml version="1.0" encoding="utf-8"?>
<calcChain xmlns="http://schemas.openxmlformats.org/spreadsheetml/2006/main">
  <c r="DY1" i="2" l="1"/>
  <c r="DO1" i="2"/>
  <c r="O28" i="4"/>
  <c r="O29" i="4" s="1"/>
  <c r="O27" i="4"/>
  <c r="O26" i="4"/>
  <c r="O25" i="4"/>
  <c r="DZ43" i="2"/>
  <c r="DZ42" i="2"/>
  <c r="ED36" i="2"/>
  <c r="EC36" i="2"/>
  <c r="DZ36" i="2"/>
  <c r="DZ38" i="2" s="1"/>
  <c r="EE34" i="2"/>
  <c r="EG34" i="2" s="1"/>
  <c r="EA34" i="2"/>
  <c r="EF33" i="2"/>
  <c r="EE33" i="2"/>
  <c r="EG33" i="2" s="1"/>
  <c r="EA33" i="2"/>
  <c r="EE32" i="2"/>
  <c r="EG32" i="2" s="1"/>
  <c r="EA32" i="2"/>
  <c r="EE31" i="2"/>
  <c r="EG31" i="2" s="1"/>
  <c r="EA31" i="2"/>
  <c r="EE30" i="2"/>
  <c r="EG30" i="2" s="1"/>
  <c r="EA30" i="2"/>
  <c r="EE29" i="2"/>
  <c r="EG29" i="2" s="1"/>
  <c r="EA29" i="2"/>
  <c r="EE28" i="2"/>
  <c r="EG28" i="2" s="1"/>
  <c r="EA28" i="2"/>
  <c r="EE27" i="2"/>
  <c r="EG27" i="2" s="1"/>
  <c r="EA27" i="2"/>
  <c r="EE26" i="2"/>
  <c r="EG26" i="2" s="1"/>
  <c r="EA26" i="2"/>
  <c r="EE25" i="2"/>
  <c r="EG25" i="2" s="1"/>
  <c r="EA25" i="2"/>
  <c r="EE24" i="2"/>
  <c r="EG24" i="2" s="1"/>
  <c r="EA24" i="2"/>
  <c r="EE23" i="2"/>
  <c r="EG23" i="2" s="1"/>
  <c r="EA23" i="2"/>
  <c r="EE22" i="2"/>
  <c r="EG22" i="2" s="1"/>
  <c r="EA22" i="2"/>
  <c r="EE21" i="2"/>
  <c r="EG21" i="2" s="1"/>
  <c r="EA21" i="2"/>
  <c r="EE20" i="2"/>
  <c r="EG20" i="2" s="1"/>
  <c r="EA20" i="2"/>
  <c r="EE19" i="2"/>
  <c r="EG19" i="2" s="1"/>
  <c r="EA19" i="2"/>
  <c r="EE18" i="2"/>
  <c r="EG18" i="2" s="1"/>
  <c r="EA18" i="2"/>
  <c r="EF17" i="2"/>
  <c r="EE17" i="2"/>
  <c r="EG17" i="2" s="1"/>
  <c r="EA17" i="2"/>
  <c r="EE16" i="2"/>
  <c r="EG16" i="2" s="1"/>
  <c r="EA16" i="2"/>
  <c r="EE15" i="2"/>
  <c r="EG15" i="2" s="1"/>
  <c r="EA15" i="2"/>
  <c r="EE14" i="2"/>
  <c r="EG14" i="2" s="1"/>
  <c r="EA14" i="2"/>
  <c r="EE13" i="2"/>
  <c r="EG13" i="2" s="1"/>
  <c r="EA13" i="2"/>
  <c r="EE12" i="2"/>
  <c r="EG12" i="2" s="1"/>
  <c r="EA12" i="2"/>
  <c r="EE11" i="2"/>
  <c r="EG11" i="2" s="1"/>
  <c r="EA11" i="2"/>
  <c r="EE10" i="2"/>
  <c r="EG10" i="2" s="1"/>
  <c r="EA10" i="2"/>
  <c r="EE9" i="2"/>
  <c r="EG9" i="2" s="1"/>
  <c r="EA9" i="2"/>
  <c r="EE8" i="2"/>
  <c r="EG8" i="2" s="1"/>
  <c r="EA8" i="2"/>
  <c r="EE7" i="2"/>
  <c r="EG7" i="2" s="1"/>
  <c r="EA7" i="2"/>
  <c r="EE6" i="2"/>
  <c r="EG6" i="2" s="1"/>
  <c r="EA6" i="2"/>
  <c r="EE5" i="2"/>
  <c r="EG5" i="2" s="1"/>
  <c r="EA5" i="2"/>
  <c r="EE4" i="2"/>
  <c r="EA4" i="2"/>
  <c r="EF9" i="2" l="1"/>
  <c r="EF25" i="2"/>
  <c r="EF5" i="2"/>
  <c r="EF13" i="2"/>
  <c r="EF21" i="2"/>
  <c r="EF29" i="2"/>
  <c r="DZ37" i="2"/>
  <c r="EE36" i="2"/>
  <c r="EF7" i="2"/>
  <c r="EF11" i="2"/>
  <c r="EF15" i="2"/>
  <c r="EF19" i="2"/>
  <c r="EF23" i="2"/>
  <c r="EF27" i="2"/>
  <c r="EF31" i="2"/>
  <c r="EF4" i="2"/>
  <c r="EF6" i="2"/>
  <c r="EF8" i="2"/>
  <c r="EF10" i="2"/>
  <c r="EF12" i="2"/>
  <c r="EF14" i="2"/>
  <c r="EF16" i="2"/>
  <c r="EF18" i="2"/>
  <c r="EF20" i="2"/>
  <c r="EF22" i="2"/>
  <c r="EF24" i="2"/>
  <c r="EF26" i="2"/>
  <c r="EF28" i="2"/>
  <c r="EF30" i="2"/>
  <c r="EF32" i="2"/>
  <c r="EF34" i="2"/>
  <c r="EG4" i="2"/>
  <c r="EG36" i="2" s="1"/>
  <c r="DP43" i="2"/>
  <c r="EF36" i="2" l="1"/>
  <c r="O21" i="4"/>
  <c r="O20" i="4"/>
  <c r="O19" i="4"/>
  <c r="O18" i="4"/>
  <c r="O22" i="4" l="1"/>
  <c r="DP42" i="2"/>
  <c r="DT36" i="2"/>
  <c r="DS36" i="2"/>
  <c r="DP36" i="2"/>
  <c r="DP38" i="2" s="1"/>
  <c r="DU34" i="2"/>
  <c r="DW34" i="2" s="1"/>
  <c r="DQ34" i="2"/>
  <c r="DU33" i="2"/>
  <c r="DQ33" i="2"/>
  <c r="DU32" i="2"/>
  <c r="DW32" i="2" s="1"/>
  <c r="DQ32" i="2"/>
  <c r="DU31" i="2"/>
  <c r="DQ31" i="2"/>
  <c r="DU30" i="2"/>
  <c r="DW30" i="2" s="1"/>
  <c r="DQ30" i="2"/>
  <c r="DU29" i="2"/>
  <c r="DQ29" i="2"/>
  <c r="DU28" i="2"/>
  <c r="DW28" i="2" s="1"/>
  <c r="DQ28" i="2"/>
  <c r="DU27" i="2"/>
  <c r="DQ27" i="2"/>
  <c r="DU26" i="2"/>
  <c r="DW26" i="2" s="1"/>
  <c r="DQ26" i="2"/>
  <c r="DU25" i="2"/>
  <c r="DQ25" i="2"/>
  <c r="DU24" i="2"/>
  <c r="DW24" i="2" s="1"/>
  <c r="DQ24" i="2"/>
  <c r="DU23" i="2"/>
  <c r="DQ23" i="2"/>
  <c r="DU22" i="2"/>
  <c r="DW22" i="2" s="1"/>
  <c r="DQ22" i="2"/>
  <c r="DU21" i="2"/>
  <c r="DQ21" i="2"/>
  <c r="DU20" i="2"/>
  <c r="DW20" i="2" s="1"/>
  <c r="DQ20" i="2"/>
  <c r="DU19" i="2"/>
  <c r="DQ19" i="2"/>
  <c r="DU18" i="2"/>
  <c r="DW18" i="2" s="1"/>
  <c r="DQ18" i="2"/>
  <c r="DU17" i="2"/>
  <c r="DQ17" i="2"/>
  <c r="DU16" i="2"/>
  <c r="DW16" i="2" s="1"/>
  <c r="DQ16" i="2"/>
  <c r="DU15" i="2"/>
  <c r="DQ15" i="2"/>
  <c r="DU14" i="2"/>
  <c r="DW14" i="2" s="1"/>
  <c r="DQ14" i="2"/>
  <c r="DU13" i="2"/>
  <c r="DQ13" i="2"/>
  <c r="DU12" i="2"/>
  <c r="DW12" i="2" s="1"/>
  <c r="DQ12" i="2"/>
  <c r="DU11" i="2"/>
  <c r="DQ11" i="2"/>
  <c r="DU10" i="2"/>
  <c r="DW10" i="2" s="1"/>
  <c r="DQ10" i="2"/>
  <c r="DU9" i="2"/>
  <c r="DQ9" i="2"/>
  <c r="DU8" i="2"/>
  <c r="DW8" i="2" s="1"/>
  <c r="DQ8" i="2"/>
  <c r="DU7" i="2"/>
  <c r="DQ7" i="2"/>
  <c r="DU6" i="2"/>
  <c r="DW6" i="2" s="1"/>
  <c r="DQ6" i="2"/>
  <c r="DU5" i="2"/>
  <c r="DQ5" i="2"/>
  <c r="DU4" i="2"/>
  <c r="DW4" i="2" s="1"/>
  <c r="DQ4" i="2"/>
  <c r="DP37" i="2" l="1"/>
  <c r="DV34" i="2"/>
  <c r="DV4" i="2"/>
  <c r="DV6" i="2"/>
  <c r="DV8" i="2"/>
  <c r="DV10" i="2"/>
  <c r="DV12" i="2"/>
  <c r="DV14" i="2"/>
  <c r="DV16" i="2"/>
  <c r="DV18" i="2"/>
  <c r="DV20" i="2"/>
  <c r="DV22" i="2"/>
  <c r="DV24" i="2"/>
  <c r="DV26" i="2"/>
  <c r="DV28" i="2"/>
  <c r="DV30" i="2"/>
  <c r="DV32" i="2"/>
  <c r="DW5" i="2"/>
  <c r="DW7" i="2"/>
  <c r="DW9" i="2"/>
  <c r="DW11" i="2"/>
  <c r="DW13" i="2"/>
  <c r="DW15" i="2"/>
  <c r="DW17" i="2"/>
  <c r="DW19" i="2"/>
  <c r="DW21" i="2"/>
  <c r="DW23" i="2"/>
  <c r="DW25" i="2"/>
  <c r="DW27" i="2"/>
  <c r="DW29" i="2"/>
  <c r="DW31" i="2"/>
  <c r="DW33" i="2"/>
  <c r="DU36" i="2"/>
  <c r="DV5" i="2"/>
  <c r="DV7" i="2"/>
  <c r="DV9" i="2"/>
  <c r="DV11" i="2"/>
  <c r="DV13" i="2"/>
  <c r="DV15" i="2"/>
  <c r="DV17" i="2"/>
  <c r="DV19" i="2"/>
  <c r="DV21" i="2"/>
  <c r="DV23" i="2"/>
  <c r="DV25" i="2"/>
  <c r="DV27" i="2"/>
  <c r="DV29" i="2"/>
  <c r="DV31" i="2"/>
  <c r="DV33" i="2"/>
  <c r="DE43" i="2"/>
  <c r="CS43" i="2"/>
  <c r="CG43" i="2"/>
  <c r="BU43" i="2"/>
  <c r="BI43" i="2"/>
  <c r="AX43" i="2"/>
  <c r="AN43" i="2"/>
  <c r="DE42" i="2"/>
  <c r="CS42" i="2"/>
  <c r="CG42" i="2"/>
  <c r="BU42" i="2"/>
  <c r="BI42" i="2"/>
  <c r="AX42" i="2"/>
  <c r="AN42" i="2"/>
  <c r="C42" i="2"/>
  <c r="C41" i="2"/>
  <c r="S40" i="2"/>
  <c r="S39" i="2"/>
  <c r="DI36" i="2"/>
  <c r="DH36" i="2"/>
  <c r="DE44" i="2" s="1"/>
  <c r="DE36" i="2"/>
  <c r="DE38" i="2" s="1"/>
  <c r="CW36" i="2"/>
  <c r="CV36" i="2"/>
  <c r="CS44" i="2" s="1"/>
  <c r="CS36" i="2"/>
  <c r="CS38" i="2" s="1"/>
  <c r="CK36" i="2"/>
  <c r="CJ36" i="2"/>
  <c r="CG44" i="2" s="1"/>
  <c r="CG36" i="2"/>
  <c r="CG38" i="2" s="1"/>
  <c r="BY36" i="2"/>
  <c r="BX36" i="2"/>
  <c r="BU44" i="2" s="1"/>
  <c r="BU36" i="2"/>
  <c r="BU38" i="2" s="1"/>
  <c r="BM36" i="2"/>
  <c r="BL36" i="2"/>
  <c r="BI36" i="2"/>
  <c r="BI38" i="2" s="1"/>
  <c r="BB36" i="2"/>
  <c r="BA36" i="2"/>
  <c r="AX36" i="2"/>
  <c r="AX38" i="2" s="1"/>
  <c r="AR36" i="2"/>
  <c r="AQ36" i="2"/>
  <c r="AN36" i="2"/>
  <c r="AN38" i="2" s="1"/>
  <c r="F36" i="2"/>
  <c r="E36" i="2"/>
  <c r="C36" i="2"/>
  <c r="C37" i="2" s="1"/>
  <c r="DJ34" i="2"/>
  <c r="DL34" i="2" s="1"/>
  <c r="DF34" i="2"/>
  <c r="CX34" i="2"/>
  <c r="DA34" i="2" s="1"/>
  <c r="CT34" i="2"/>
  <c r="CL34" i="2"/>
  <c r="CN34" i="2" s="1"/>
  <c r="CH34" i="2"/>
  <c r="BZ34" i="2"/>
  <c r="CB34" i="2" s="1"/>
  <c r="BV34" i="2"/>
  <c r="BN34" i="2"/>
  <c r="BP34" i="2" s="1"/>
  <c r="BJ34" i="2"/>
  <c r="BC34" i="2"/>
  <c r="BE34" i="2" s="1"/>
  <c r="AY34" i="2"/>
  <c r="AS34" i="2"/>
  <c r="AT34" i="2" s="1"/>
  <c r="AO34" i="2"/>
  <c r="G34" i="2"/>
  <c r="DJ33" i="2"/>
  <c r="DL33" i="2" s="1"/>
  <c r="DF33" i="2"/>
  <c r="CX33" i="2"/>
  <c r="CZ33" i="2" s="1"/>
  <c r="CT33" i="2"/>
  <c r="CL33" i="2"/>
  <c r="CN33" i="2" s="1"/>
  <c r="CH33" i="2"/>
  <c r="BZ33" i="2"/>
  <c r="CB33" i="2" s="1"/>
  <c r="BV33" i="2"/>
  <c r="BN33" i="2"/>
  <c r="BP33" i="2" s="1"/>
  <c r="BJ33" i="2"/>
  <c r="BC33" i="2"/>
  <c r="AY33" i="2"/>
  <c r="AS33" i="2"/>
  <c r="AT33" i="2" s="1"/>
  <c r="AO33" i="2"/>
  <c r="V33" i="2"/>
  <c r="U33" i="2"/>
  <c r="S33" i="2"/>
  <c r="S35" i="2" s="1"/>
  <c r="G33" i="2"/>
  <c r="DJ32" i="2"/>
  <c r="DM32" i="2" s="1"/>
  <c r="DF32" i="2"/>
  <c r="CX32" i="2"/>
  <c r="CZ32" i="2" s="1"/>
  <c r="CT32" i="2"/>
  <c r="CL32" i="2"/>
  <c r="CH32" i="2"/>
  <c r="BZ32" i="2"/>
  <c r="CB32" i="2" s="1"/>
  <c r="BV32" i="2"/>
  <c r="BN32" i="2"/>
  <c r="BQ32" i="2" s="1"/>
  <c r="BJ32" i="2"/>
  <c r="BC32" i="2"/>
  <c r="BE32" i="2" s="1"/>
  <c r="AY32" i="2"/>
  <c r="AS32" i="2"/>
  <c r="AT32" i="2" s="1"/>
  <c r="AO32" i="2"/>
  <c r="G32" i="2"/>
  <c r="DJ31" i="2"/>
  <c r="DL31" i="2" s="1"/>
  <c r="DF31" i="2"/>
  <c r="CX31" i="2"/>
  <c r="CT31" i="2"/>
  <c r="CL31" i="2"/>
  <c r="CN31" i="2" s="1"/>
  <c r="CH31" i="2"/>
  <c r="BZ31" i="2"/>
  <c r="CC31" i="2" s="1"/>
  <c r="BV31" i="2"/>
  <c r="BN31" i="2"/>
  <c r="BJ31" i="2"/>
  <c r="BC31" i="2"/>
  <c r="BD31" i="2" s="1"/>
  <c r="AY31" i="2"/>
  <c r="AS31" i="2"/>
  <c r="AT31" i="2" s="1"/>
  <c r="AO31" i="2"/>
  <c r="W31" i="2"/>
  <c r="X31" i="2" s="1"/>
  <c r="G31" i="2"/>
  <c r="DJ30" i="2"/>
  <c r="DL30" i="2" s="1"/>
  <c r="DF30" i="2"/>
  <c r="CX30" i="2"/>
  <c r="CZ30" i="2" s="1"/>
  <c r="CT30" i="2"/>
  <c r="CO30" i="2"/>
  <c r="CL30" i="2"/>
  <c r="CH30" i="2"/>
  <c r="BZ30" i="2"/>
  <c r="BV30" i="2"/>
  <c r="BN30" i="2"/>
  <c r="BJ30" i="2"/>
  <c r="BC30" i="2"/>
  <c r="BE30" i="2" s="1"/>
  <c r="AY30" i="2"/>
  <c r="AS30" i="2"/>
  <c r="AT30" i="2" s="1"/>
  <c r="AO30" i="2"/>
  <c r="W30" i="2"/>
  <c r="X30" i="2" s="1"/>
  <c r="G30" i="2"/>
  <c r="DJ29" i="2"/>
  <c r="DL29" i="2" s="1"/>
  <c r="DF29" i="2"/>
  <c r="CX29" i="2"/>
  <c r="CT29" i="2"/>
  <c r="CL29" i="2"/>
  <c r="CH29" i="2"/>
  <c r="BZ29" i="2"/>
  <c r="CB29" i="2" s="1"/>
  <c r="BV29" i="2"/>
  <c r="BN29" i="2"/>
  <c r="BQ29" i="2" s="1"/>
  <c r="BJ29" i="2"/>
  <c r="BC29" i="2"/>
  <c r="BE29" i="2" s="1"/>
  <c r="AY29" i="2"/>
  <c r="AS29" i="2"/>
  <c r="AT29" i="2" s="1"/>
  <c r="AO29" i="2"/>
  <c r="W29" i="2"/>
  <c r="X29" i="2" s="1"/>
  <c r="G29" i="2"/>
  <c r="DJ28" i="2"/>
  <c r="DM28" i="2" s="1"/>
  <c r="DF28" i="2"/>
  <c r="CX28" i="2"/>
  <c r="DA28" i="2" s="1"/>
  <c r="CT28" i="2"/>
  <c r="CL28" i="2"/>
  <c r="CO28" i="2" s="1"/>
  <c r="CH28" i="2"/>
  <c r="BZ28" i="2"/>
  <c r="BV28" i="2"/>
  <c r="BN28" i="2"/>
  <c r="BQ28" i="2" s="1"/>
  <c r="BJ28" i="2"/>
  <c r="BC28" i="2"/>
  <c r="BD28" i="2" s="1"/>
  <c r="AY28" i="2"/>
  <c r="AS28" i="2"/>
  <c r="AT28" i="2" s="1"/>
  <c r="AO28" i="2"/>
  <c r="W28" i="2"/>
  <c r="X28" i="2" s="1"/>
  <c r="G28" i="2"/>
  <c r="DJ27" i="2"/>
  <c r="DL27" i="2" s="1"/>
  <c r="DF27" i="2"/>
  <c r="CX27" i="2"/>
  <c r="DA27" i="2" s="1"/>
  <c r="CT27" i="2"/>
  <c r="CL27" i="2"/>
  <c r="CN27" i="2" s="1"/>
  <c r="CH27" i="2"/>
  <c r="BZ27" i="2"/>
  <c r="CC27" i="2" s="1"/>
  <c r="BV27" i="2"/>
  <c r="BN27" i="2"/>
  <c r="BP27" i="2" s="1"/>
  <c r="BJ27" i="2"/>
  <c r="BC27" i="2"/>
  <c r="AY27" i="2"/>
  <c r="AS27" i="2"/>
  <c r="AT27" i="2" s="1"/>
  <c r="AO27" i="2"/>
  <c r="W27" i="2"/>
  <c r="X27" i="2" s="1"/>
  <c r="G27" i="2"/>
  <c r="DJ26" i="2"/>
  <c r="DM26" i="2" s="1"/>
  <c r="DF26" i="2"/>
  <c r="CX26" i="2"/>
  <c r="CZ26" i="2" s="1"/>
  <c r="CT26" i="2"/>
  <c r="CL26" i="2"/>
  <c r="CO26" i="2" s="1"/>
  <c r="CH26" i="2"/>
  <c r="BZ26" i="2"/>
  <c r="CB26" i="2" s="1"/>
  <c r="BV26" i="2"/>
  <c r="BN26" i="2"/>
  <c r="BQ26" i="2" s="1"/>
  <c r="BJ26" i="2"/>
  <c r="BC26" i="2"/>
  <c r="BD26" i="2" s="1"/>
  <c r="AY26" i="2"/>
  <c r="AS26" i="2"/>
  <c r="AT26" i="2" s="1"/>
  <c r="AO26" i="2"/>
  <c r="W26" i="2"/>
  <c r="X26" i="2" s="1"/>
  <c r="G26" i="2"/>
  <c r="DJ25" i="2"/>
  <c r="DL25" i="2" s="1"/>
  <c r="DF25" i="2"/>
  <c r="CX25" i="2"/>
  <c r="DA25" i="2" s="1"/>
  <c r="CT25" i="2"/>
  <c r="CL25" i="2"/>
  <c r="CO25" i="2" s="1"/>
  <c r="CH25" i="2"/>
  <c r="BZ25" i="2"/>
  <c r="CC25" i="2" s="1"/>
  <c r="BV25" i="2"/>
  <c r="BN25" i="2"/>
  <c r="BJ25" i="2"/>
  <c r="BC25" i="2"/>
  <c r="BE25" i="2" s="1"/>
  <c r="AY25" i="2"/>
  <c r="AS25" i="2"/>
  <c r="AT25" i="2" s="1"/>
  <c r="AO25" i="2"/>
  <c r="W25" i="2"/>
  <c r="X25" i="2" s="1"/>
  <c r="G25" i="2"/>
  <c r="DJ24" i="2"/>
  <c r="DM24" i="2" s="1"/>
  <c r="DF24" i="2"/>
  <c r="CX24" i="2"/>
  <c r="CT24" i="2"/>
  <c r="CL24" i="2"/>
  <c r="CO24" i="2" s="1"/>
  <c r="CH24" i="2"/>
  <c r="BZ24" i="2"/>
  <c r="CC24" i="2" s="1"/>
  <c r="BV24" i="2"/>
  <c r="BN24" i="2"/>
  <c r="BQ24" i="2" s="1"/>
  <c r="BJ24" i="2"/>
  <c r="BC24" i="2"/>
  <c r="BD24" i="2" s="1"/>
  <c r="AY24" i="2"/>
  <c r="AS24" i="2"/>
  <c r="AT24" i="2" s="1"/>
  <c r="AO24" i="2"/>
  <c r="W24" i="2"/>
  <c r="X24" i="2" s="1"/>
  <c r="G24" i="2"/>
  <c r="DJ23" i="2"/>
  <c r="DL23" i="2" s="1"/>
  <c r="DF23" i="2"/>
  <c r="CX23" i="2"/>
  <c r="DA23" i="2" s="1"/>
  <c r="CT23" i="2"/>
  <c r="CL23" i="2"/>
  <c r="CN23" i="2" s="1"/>
  <c r="CH23" i="2"/>
  <c r="BZ23" i="2"/>
  <c r="CB23" i="2" s="1"/>
  <c r="BV23" i="2"/>
  <c r="BN23" i="2"/>
  <c r="BQ23" i="2" s="1"/>
  <c r="BJ23" i="2"/>
  <c r="BC23" i="2"/>
  <c r="BE23" i="2" s="1"/>
  <c r="AY23" i="2"/>
  <c r="AS23" i="2"/>
  <c r="AT23" i="2" s="1"/>
  <c r="AO23" i="2"/>
  <c r="W23" i="2"/>
  <c r="X23" i="2" s="1"/>
  <c r="G23" i="2"/>
  <c r="DJ22" i="2"/>
  <c r="DF22" i="2"/>
  <c r="CX22" i="2"/>
  <c r="DA22" i="2" s="1"/>
  <c r="CT22" i="2"/>
  <c r="CL22" i="2"/>
  <c r="CN22" i="2" s="1"/>
  <c r="CH22" i="2"/>
  <c r="BZ22" i="2"/>
  <c r="CB22" i="2" s="1"/>
  <c r="BV22" i="2"/>
  <c r="BN22" i="2"/>
  <c r="BJ22" i="2"/>
  <c r="BC22" i="2"/>
  <c r="AY22" i="2"/>
  <c r="AS22" i="2"/>
  <c r="AT22" i="2" s="1"/>
  <c r="AO22" i="2"/>
  <c r="W22" i="2"/>
  <c r="X22" i="2" s="1"/>
  <c r="G22" i="2"/>
  <c r="DJ21" i="2"/>
  <c r="DL21" i="2" s="1"/>
  <c r="DF21" i="2"/>
  <c r="CX21" i="2"/>
  <c r="CZ21" i="2" s="1"/>
  <c r="CT21" i="2"/>
  <c r="CL21" i="2"/>
  <c r="CH21" i="2"/>
  <c r="BZ21" i="2"/>
  <c r="BV21" i="2"/>
  <c r="BN21" i="2"/>
  <c r="BQ21" i="2" s="1"/>
  <c r="BJ21" i="2"/>
  <c r="BC21" i="2"/>
  <c r="BE21" i="2" s="1"/>
  <c r="AY21" i="2"/>
  <c r="AS21" i="2"/>
  <c r="AT21" i="2" s="1"/>
  <c r="AO21" i="2"/>
  <c r="W21" i="2"/>
  <c r="X21" i="2" s="1"/>
  <c r="G21" i="2"/>
  <c r="DJ20" i="2"/>
  <c r="DM20" i="2" s="1"/>
  <c r="DF20" i="2"/>
  <c r="CX20" i="2"/>
  <c r="DA20" i="2" s="1"/>
  <c r="CT20" i="2"/>
  <c r="CL20" i="2"/>
  <c r="CO20" i="2" s="1"/>
  <c r="CH20" i="2"/>
  <c r="BZ20" i="2"/>
  <c r="BV20" i="2"/>
  <c r="BN20" i="2"/>
  <c r="BQ20" i="2" s="1"/>
  <c r="BJ20" i="2"/>
  <c r="BC20" i="2"/>
  <c r="BD20" i="2" s="1"/>
  <c r="AY20" i="2"/>
  <c r="AS20" i="2"/>
  <c r="AT20" i="2" s="1"/>
  <c r="AO20" i="2"/>
  <c r="W20" i="2"/>
  <c r="X20" i="2" s="1"/>
  <c r="G20" i="2"/>
  <c r="DJ19" i="2"/>
  <c r="DL19" i="2" s="1"/>
  <c r="DF19" i="2"/>
  <c r="CX19" i="2"/>
  <c r="DA19" i="2" s="1"/>
  <c r="CT19" i="2"/>
  <c r="CL19" i="2"/>
  <c r="CN19" i="2" s="1"/>
  <c r="CH19" i="2"/>
  <c r="BZ19" i="2"/>
  <c r="CC19" i="2" s="1"/>
  <c r="BV19" i="2"/>
  <c r="BN19" i="2"/>
  <c r="BP19" i="2" s="1"/>
  <c r="BJ19" i="2"/>
  <c r="BC19" i="2"/>
  <c r="AY19" i="2"/>
  <c r="AS19" i="2"/>
  <c r="AT19" i="2" s="1"/>
  <c r="AO19" i="2"/>
  <c r="W19" i="2"/>
  <c r="X19" i="2" s="1"/>
  <c r="G19" i="2"/>
  <c r="DJ18" i="2"/>
  <c r="DM18" i="2" s="1"/>
  <c r="DF18" i="2"/>
  <c r="CX18" i="2"/>
  <c r="CZ18" i="2" s="1"/>
  <c r="CT18" i="2"/>
  <c r="CL18" i="2"/>
  <c r="CO18" i="2" s="1"/>
  <c r="CH18" i="2"/>
  <c r="BZ18" i="2"/>
  <c r="CB18" i="2" s="1"/>
  <c r="BV18" i="2"/>
  <c r="BN18" i="2"/>
  <c r="BQ18" i="2" s="1"/>
  <c r="BJ18" i="2"/>
  <c r="BC18" i="2"/>
  <c r="BD18" i="2" s="1"/>
  <c r="AY18" i="2"/>
  <c r="AS18" i="2"/>
  <c r="AT18" i="2" s="1"/>
  <c r="AO18" i="2"/>
  <c r="W18" i="2"/>
  <c r="X18" i="2" s="1"/>
  <c r="G18" i="2"/>
  <c r="DJ17" i="2"/>
  <c r="DF17" i="2"/>
  <c r="CX17" i="2"/>
  <c r="DA17" i="2" s="1"/>
  <c r="CT17" i="2"/>
  <c r="CL17" i="2"/>
  <c r="CO17" i="2" s="1"/>
  <c r="CH17" i="2"/>
  <c r="BZ17" i="2"/>
  <c r="CC17" i="2" s="1"/>
  <c r="BV17" i="2"/>
  <c r="BN17" i="2"/>
  <c r="BJ17" i="2"/>
  <c r="BC17" i="2"/>
  <c r="BE17" i="2" s="1"/>
  <c r="AY17" i="2"/>
  <c r="AS17" i="2"/>
  <c r="AT17" i="2" s="1"/>
  <c r="AO17" i="2"/>
  <c r="W17" i="2"/>
  <c r="X17" i="2" s="1"/>
  <c r="G17" i="2"/>
  <c r="DJ16" i="2"/>
  <c r="DM16" i="2" s="1"/>
  <c r="DF16" i="2"/>
  <c r="CX16" i="2"/>
  <c r="CT16" i="2"/>
  <c r="CL16" i="2"/>
  <c r="CO16" i="2" s="1"/>
  <c r="CH16" i="2"/>
  <c r="BZ16" i="2"/>
  <c r="CC16" i="2" s="1"/>
  <c r="BV16" i="2"/>
  <c r="BN16" i="2"/>
  <c r="BQ16" i="2" s="1"/>
  <c r="BJ16" i="2"/>
  <c r="BC16" i="2"/>
  <c r="BD16" i="2" s="1"/>
  <c r="AY16" i="2"/>
  <c r="AS16" i="2"/>
  <c r="AT16" i="2" s="1"/>
  <c r="AO16" i="2"/>
  <c r="W16" i="2"/>
  <c r="X16" i="2" s="1"/>
  <c r="G16" i="2"/>
  <c r="DJ15" i="2"/>
  <c r="DL15" i="2" s="1"/>
  <c r="DF15" i="2"/>
  <c r="CX15" i="2"/>
  <c r="DA15" i="2" s="1"/>
  <c r="CT15" i="2"/>
  <c r="CL15" i="2"/>
  <c r="CN15" i="2" s="1"/>
  <c r="CH15" i="2"/>
  <c r="BZ15" i="2"/>
  <c r="CC15" i="2" s="1"/>
  <c r="BV15" i="2"/>
  <c r="BN15" i="2"/>
  <c r="BP15" i="2" s="1"/>
  <c r="BJ15" i="2"/>
  <c r="BC15" i="2"/>
  <c r="AY15" i="2"/>
  <c r="AS15" i="2"/>
  <c r="AT15" i="2" s="1"/>
  <c r="AO15" i="2"/>
  <c r="W15" i="2"/>
  <c r="X15" i="2" s="1"/>
  <c r="G15" i="2"/>
  <c r="DJ14" i="2"/>
  <c r="DM14" i="2" s="1"/>
  <c r="DF14" i="2"/>
  <c r="CX14" i="2"/>
  <c r="CZ14" i="2" s="1"/>
  <c r="CT14" i="2"/>
  <c r="CL14" i="2"/>
  <c r="CO14" i="2" s="1"/>
  <c r="CH14" i="2"/>
  <c r="BZ14" i="2"/>
  <c r="CB14" i="2" s="1"/>
  <c r="BV14" i="2"/>
  <c r="BN14" i="2"/>
  <c r="BQ14" i="2" s="1"/>
  <c r="BJ14" i="2"/>
  <c r="BC14" i="2"/>
  <c r="BD14" i="2" s="1"/>
  <c r="AY14" i="2"/>
  <c r="AS14" i="2"/>
  <c r="AT14" i="2" s="1"/>
  <c r="AO14" i="2"/>
  <c r="W14" i="2"/>
  <c r="X14" i="2" s="1"/>
  <c r="G14" i="2"/>
  <c r="DJ13" i="2"/>
  <c r="DM13" i="2" s="1"/>
  <c r="DF13" i="2"/>
  <c r="CX13" i="2"/>
  <c r="DA13" i="2" s="1"/>
  <c r="CT13" i="2"/>
  <c r="CL13" i="2"/>
  <c r="CH13" i="2"/>
  <c r="BZ13" i="2"/>
  <c r="CC13" i="2" s="1"/>
  <c r="BV13" i="2"/>
  <c r="BN13" i="2"/>
  <c r="BQ13" i="2" s="1"/>
  <c r="BJ13" i="2"/>
  <c r="BC13" i="2"/>
  <c r="BE13" i="2" s="1"/>
  <c r="AY13" i="2"/>
  <c r="AS13" i="2"/>
  <c r="AT13" i="2" s="1"/>
  <c r="AO13" i="2"/>
  <c r="W13" i="2"/>
  <c r="X13" i="2" s="1"/>
  <c r="G13" i="2"/>
  <c r="DJ12" i="2"/>
  <c r="DM12" i="2" s="1"/>
  <c r="DF12" i="2"/>
  <c r="CX12" i="2"/>
  <c r="DA12" i="2" s="1"/>
  <c r="CT12" i="2"/>
  <c r="CL12" i="2"/>
  <c r="CO12" i="2" s="1"/>
  <c r="CH12" i="2"/>
  <c r="BZ12" i="2"/>
  <c r="BV12" i="2"/>
  <c r="BN12" i="2"/>
  <c r="BQ12" i="2" s="1"/>
  <c r="BJ12" i="2"/>
  <c r="BC12" i="2"/>
  <c r="BD12" i="2" s="1"/>
  <c r="AY12" i="2"/>
  <c r="AS12" i="2"/>
  <c r="AT12" i="2" s="1"/>
  <c r="AO12" i="2"/>
  <c r="W12" i="2"/>
  <c r="X12" i="2" s="1"/>
  <c r="G12" i="2"/>
  <c r="DJ11" i="2"/>
  <c r="DL11" i="2" s="1"/>
  <c r="DF11" i="2"/>
  <c r="CX11" i="2"/>
  <c r="DA11" i="2" s="1"/>
  <c r="CT11" i="2"/>
  <c r="CL11" i="2"/>
  <c r="CN11" i="2" s="1"/>
  <c r="CH11" i="2"/>
  <c r="BZ11" i="2"/>
  <c r="CC11" i="2" s="1"/>
  <c r="BV11" i="2"/>
  <c r="BN11" i="2"/>
  <c r="BP11" i="2" s="1"/>
  <c r="BJ11" i="2"/>
  <c r="BC11" i="2"/>
  <c r="AY11" i="2"/>
  <c r="AS11" i="2"/>
  <c r="AT11" i="2" s="1"/>
  <c r="AO11" i="2"/>
  <c r="W11" i="2"/>
  <c r="X11" i="2" s="1"/>
  <c r="G11" i="2"/>
  <c r="DJ10" i="2"/>
  <c r="DM10" i="2" s="1"/>
  <c r="DF10" i="2"/>
  <c r="CX10" i="2"/>
  <c r="CZ10" i="2" s="1"/>
  <c r="CT10" i="2"/>
  <c r="CL10" i="2"/>
  <c r="CO10" i="2" s="1"/>
  <c r="CH10" i="2"/>
  <c r="BZ10" i="2"/>
  <c r="CB10" i="2" s="1"/>
  <c r="BV10" i="2"/>
  <c r="BN10" i="2"/>
  <c r="BQ10" i="2" s="1"/>
  <c r="BJ10" i="2"/>
  <c r="BC10" i="2"/>
  <c r="BD10" i="2" s="1"/>
  <c r="AY10" i="2"/>
  <c r="AS10" i="2"/>
  <c r="AT10" i="2" s="1"/>
  <c r="AO10" i="2"/>
  <c r="W10" i="2"/>
  <c r="X10" i="2" s="1"/>
  <c r="G10" i="2"/>
  <c r="DJ9" i="2"/>
  <c r="DF9" i="2"/>
  <c r="CX9" i="2"/>
  <c r="DA9" i="2" s="1"/>
  <c r="CT9" i="2"/>
  <c r="CL9" i="2"/>
  <c r="CO9" i="2" s="1"/>
  <c r="CH9" i="2"/>
  <c r="BZ9" i="2"/>
  <c r="CC9" i="2" s="1"/>
  <c r="BV9" i="2"/>
  <c r="BN9" i="2"/>
  <c r="BJ9" i="2"/>
  <c r="BC9" i="2"/>
  <c r="BE9" i="2" s="1"/>
  <c r="AY9" i="2"/>
  <c r="AS9" i="2"/>
  <c r="AT9" i="2" s="1"/>
  <c r="AO9" i="2"/>
  <c r="W9" i="2"/>
  <c r="X9" i="2" s="1"/>
  <c r="G9" i="2"/>
  <c r="DJ8" i="2"/>
  <c r="DF8" i="2"/>
  <c r="CX8" i="2"/>
  <c r="CT8" i="2"/>
  <c r="CL8" i="2"/>
  <c r="CN8" i="2" s="1"/>
  <c r="CH8" i="2"/>
  <c r="BZ8" i="2"/>
  <c r="BV8" i="2"/>
  <c r="BN8" i="2"/>
  <c r="BJ8" i="2"/>
  <c r="BC8" i="2"/>
  <c r="BD8" i="2" s="1"/>
  <c r="AY8" i="2"/>
  <c r="AS8" i="2"/>
  <c r="AT8" i="2" s="1"/>
  <c r="AO8" i="2"/>
  <c r="W8" i="2"/>
  <c r="X8" i="2" s="1"/>
  <c r="G8" i="2"/>
  <c r="DJ7" i="2"/>
  <c r="DL7" i="2" s="1"/>
  <c r="DF7" i="2"/>
  <c r="CX7" i="2"/>
  <c r="CZ7" i="2" s="1"/>
  <c r="CT7" i="2"/>
  <c r="CL7" i="2"/>
  <c r="CN7" i="2" s="1"/>
  <c r="CH7" i="2"/>
  <c r="BZ7" i="2"/>
  <c r="BV7" i="2"/>
  <c r="BN7" i="2"/>
  <c r="BP7" i="2" s="1"/>
  <c r="BJ7" i="2"/>
  <c r="BC7" i="2"/>
  <c r="BE7" i="2" s="1"/>
  <c r="AY7" i="2"/>
  <c r="AS7" i="2"/>
  <c r="AT7" i="2" s="1"/>
  <c r="AO7" i="2"/>
  <c r="W7" i="2"/>
  <c r="X7" i="2" s="1"/>
  <c r="G7" i="2"/>
  <c r="DJ6" i="2"/>
  <c r="DL6" i="2" s="1"/>
  <c r="DF6" i="2"/>
  <c r="CX6" i="2"/>
  <c r="CZ6" i="2" s="1"/>
  <c r="CT6" i="2"/>
  <c r="CL6" i="2"/>
  <c r="CH6" i="2"/>
  <c r="BZ6" i="2"/>
  <c r="CB6" i="2" s="1"/>
  <c r="BV6" i="2"/>
  <c r="BN6" i="2"/>
  <c r="BP6" i="2" s="1"/>
  <c r="BJ6" i="2"/>
  <c r="BC6" i="2"/>
  <c r="BD6" i="2" s="1"/>
  <c r="AY6" i="2"/>
  <c r="AS6" i="2"/>
  <c r="AT6" i="2" s="1"/>
  <c r="AO6" i="2"/>
  <c r="W6" i="2"/>
  <c r="X6" i="2" s="1"/>
  <c r="G6" i="2"/>
  <c r="DJ5" i="2"/>
  <c r="DL5" i="2" s="1"/>
  <c r="DF5" i="2"/>
  <c r="CX5" i="2"/>
  <c r="CT5" i="2"/>
  <c r="CL5" i="2"/>
  <c r="CN5" i="2" s="1"/>
  <c r="CH5" i="2"/>
  <c r="BZ5" i="2"/>
  <c r="CB5" i="2" s="1"/>
  <c r="BV5" i="2"/>
  <c r="BN5" i="2"/>
  <c r="BP5" i="2" s="1"/>
  <c r="BJ5" i="2"/>
  <c r="BC5" i="2"/>
  <c r="BE5" i="2" s="1"/>
  <c r="AY5" i="2"/>
  <c r="AS5" i="2"/>
  <c r="AT5" i="2" s="1"/>
  <c r="AO5" i="2"/>
  <c r="W5" i="2"/>
  <c r="X5" i="2" s="1"/>
  <c r="G5" i="2"/>
  <c r="DJ4" i="2"/>
  <c r="DF4" i="2"/>
  <c r="CX4" i="2"/>
  <c r="DA4" i="2" s="1"/>
  <c r="CT4" i="2"/>
  <c r="CL4" i="2"/>
  <c r="CN4" i="2" s="1"/>
  <c r="CH4" i="2"/>
  <c r="BZ4" i="2"/>
  <c r="CA4" i="2" s="1"/>
  <c r="BV4" i="2"/>
  <c r="BN4" i="2"/>
  <c r="BJ4" i="2"/>
  <c r="BC4" i="2"/>
  <c r="BE4" i="2" s="1"/>
  <c r="AY4" i="2"/>
  <c r="AS4" i="2"/>
  <c r="AO4" i="2"/>
  <c r="W4" i="2"/>
  <c r="G4" i="2"/>
  <c r="R2" i="2"/>
  <c r="DD1" i="2"/>
  <c r="CR1" i="2"/>
  <c r="CF1" i="2"/>
  <c r="BT1" i="2"/>
  <c r="BH1" i="2"/>
  <c r="AW1" i="2"/>
  <c r="AM1" i="2"/>
  <c r="F1" i="2"/>
  <c r="G36" i="1"/>
  <c r="G37" i="1" s="1"/>
  <c r="D36" i="1"/>
  <c r="J28" i="4"/>
  <c r="E28" i="4"/>
  <c r="J27" i="4"/>
  <c r="E27" i="4"/>
  <c r="J26" i="4"/>
  <c r="E26" i="4"/>
  <c r="J25" i="4"/>
  <c r="E25" i="4"/>
  <c r="J21" i="4"/>
  <c r="E21" i="4"/>
  <c r="J20" i="4"/>
  <c r="E20" i="4"/>
  <c r="J19" i="4"/>
  <c r="E19" i="4"/>
  <c r="J18" i="4"/>
  <c r="E18" i="4"/>
  <c r="O14" i="4"/>
  <c r="J14" i="4"/>
  <c r="E14" i="4"/>
  <c r="O13" i="4"/>
  <c r="J13" i="4"/>
  <c r="E13" i="4"/>
  <c r="O12" i="4"/>
  <c r="J12" i="4"/>
  <c r="O11" i="4"/>
  <c r="J11" i="4"/>
  <c r="E11" i="4"/>
  <c r="E8" i="4"/>
  <c r="O7" i="4"/>
  <c r="J7" i="4"/>
  <c r="O6" i="4"/>
  <c r="J6" i="4"/>
  <c r="O5" i="4"/>
  <c r="J5" i="4"/>
  <c r="O4" i="4"/>
  <c r="J4" i="4"/>
  <c r="E15" i="4" l="1"/>
  <c r="CM23" i="2"/>
  <c r="CY18" i="2"/>
  <c r="BD9" i="2"/>
  <c r="BO15" i="2"/>
  <c r="CA34" i="2"/>
  <c r="CM7" i="2"/>
  <c r="DK19" i="2"/>
  <c r="BD25" i="2"/>
  <c r="DK33" i="2"/>
  <c r="BE8" i="2"/>
  <c r="CA10" i="2"/>
  <c r="CM11" i="2"/>
  <c r="BD13" i="2"/>
  <c r="CY14" i="2"/>
  <c r="DK15" i="2"/>
  <c r="BO19" i="2"/>
  <c r="BD23" i="2"/>
  <c r="CA26" i="2"/>
  <c r="CM27" i="2"/>
  <c r="BD32" i="2"/>
  <c r="CM33" i="2"/>
  <c r="D40" i="1"/>
  <c r="D41" i="1" s="1"/>
  <c r="W33" i="2"/>
  <c r="CY4" i="2"/>
  <c r="BO5" i="2"/>
  <c r="BO7" i="2"/>
  <c r="CY10" i="2"/>
  <c r="BO11" i="2"/>
  <c r="DK11" i="2"/>
  <c r="CA14" i="2"/>
  <c r="CM15" i="2"/>
  <c r="BD17" i="2"/>
  <c r="CA18" i="2"/>
  <c r="CM19" i="2"/>
  <c r="BD21" i="2"/>
  <c r="DK21" i="2"/>
  <c r="CA22" i="2"/>
  <c r="DK23" i="2"/>
  <c r="CY26" i="2"/>
  <c r="BO27" i="2"/>
  <c r="BD29" i="2"/>
  <c r="BD30" i="2"/>
  <c r="BO33" i="2"/>
  <c r="O8" i="4"/>
  <c r="J8" i="4"/>
  <c r="E22" i="4"/>
  <c r="E29" i="4"/>
  <c r="CC4" i="2"/>
  <c r="CO5" i="2"/>
  <c r="DM5" i="2"/>
  <c r="CC6" i="2"/>
  <c r="DA6" i="2"/>
  <c r="DM7" i="2"/>
  <c r="CB8" i="2"/>
  <c r="CC8" i="2"/>
  <c r="CZ8" i="2"/>
  <c r="CY8" i="2"/>
  <c r="BP9" i="2"/>
  <c r="BO9" i="2"/>
  <c r="DL9" i="2"/>
  <c r="DK9" i="2"/>
  <c r="BE11" i="2"/>
  <c r="BD11" i="2"/>
  <c r="CB12" i="2"/>
  <c r="CA12" i="2"/>
  <c r="CN13" i="2"/>
  <c r="CM13" i="2"/>
  <c r="CZ16" i="2"/>
  <c r="CY16" i="2"/>
  <c r="BP17" i="2"/>
  <c r="BO17" i="2"/>
  <c r="DL17" i="2"/>
  <c r="DK17" i="2"/>
  <c r="BE19" i="2"/>
  <c r="BD19" i="2"/>
  <c r="CB20" i="2"/>
  <c r="CA20" i="2"/>
  <c r="CN21" i="2"/>
  <c r="CM21" i="2"/>
  <c r="CZ24" i="2"/>
  <c r="CY24" i="2"/>
  <c r="BP25" i="2"/>
  <c r="BO25" i="2"/>
  <c r="CB28" i="2"/>
  <c r="CA28" i="2"/>
  <c r="CZ29" i="2"/>
  <c r="CY29" i="2"/>
  <c r="BP30" i="2"/>
  <c r="BO30" i="2"/>
  <c r="CZ31" i="2"/>
  <c r="CY31" i="2"/>
  <c r="CN32" i="2"/>
  <c r="CM32" i="2"/>
  <c r="BE33" i="2"/>
  <c r="BD33" i="2"/>
  <c r="O15" i="4"/>
  <c r="J15" i="4"/>
  <c r="J22" i="4"/>
  <c r="J29" i="4"/>
  <c r="G36" i="2"/>
  <c r="X4" i="2"/>
  <c r="X33" i="2" s="1"/>
  <c r="AS36" i="2"/>
  <c r="BD5" i="2"/>
  <c r="BQ5" i="2"/>
  <c r="CM5" i="2"/>
  <c r="DK5" i="2"/>
  <c r="CA6" i="2"/>
  <c r="CY6" i="2"/>
  <c r="BD7" i="2"/>
  <c r="BQ7" i="2"/>
  <c r="CO7" i="2"/>
  <c r="DK7" i="2"/>
  <c r="CA8" i="2"/>
  <c r="DA8" i="2"/>
  <c r="BQ9" i="2"/>
  <c r="CN9" i="2"/>
  <c r="CM9" i="2"/>
  <c r="DM9" i="2"/>
  <c r="CC12" i="2"/>
  <c r="CZ12" i="2"/>
  <c r="CY12" i="2"/>
  <c r="BP13" i="2"/>
  <c r="BO13" i="2"/>
  <c r="CO13" i="2"/>
  <c r="DL13" i="2"/>
  <c r="DK13" i="2"/>
  <c r="BE15" i="2"/>
  <c r="BD15" i="2"/>
  <c r="CB16" i="2"/>
  <c r="CA16" i="2"/>
  <c r="DA16" i="2"/>
  <c r="BQ17" i="2"/>
  <c r="CN17" i="2"/>
  <c r="CM17" i="2"/>
  <c r="DM17" i="2"/>
  <c r="CC20" i="2"/>
  <c r="CZ20" i="2"/>
  <c r="CY20" i="2"/>
  <c r="BP21" i="2"/>
  <c r="BO21" i="2"/>
  <c r="CO21" i="2"/>
  <c r="BD22" i="2"/>
  <c r="BE22" i="2"/>
  <c r="CZ22" i="2"/>
  <c r="CY22" i="2"/>
  <c r="BP23" i="2"/>
  <c r="BO23" i="2"/>
  <c r="CB24" i="2"/>
  <c r="CA24" i="2"/>
  <c r="DA24" i="2"/>
  <c r="BQ25" i="2"/>
  <c r="CN25" i="2"/>
  <c r="CM25" i="2"/>
  <c r="BE27" i="2"/>
  <c r="BD27" i="2"/>
  <c r="CC28" i="2"/>
  <c r="CZ28" i="2"/>
  <c r="CY28" i="2"/>
  <c r="BP29" i="2"/>
  <c r="BO29" i="2"/>
  <c r="DA29" i="2"/>
  <c r="BQ30" i="2"/>
  <c r="CN30" i="2"/>
  <c r="CM30" i="2"/>
  <c r="CB31" i="2"/>
  <c r="CA31" i="2"/>
  <c r="DA31" i="2"/>
  <c r="BP32" i="2"/>
  <c r="BO32" i="2"/>
  <c r="CO32" i="2"/>
  <c r="DL32" i="2"/>
  <c r="DK32" i="2"/>
  <c r="CC10" i="2"/>
  <c r="DA10" i="2"/>
  <c r="BQ11" i="2"/>
  <c r="CO11" i="2"/>
  <c r="DM11" i="2"/>
  <c r="CC14" i="2"/>
  <c r="DA14" i="2"/>
  <c r="BQ15" i="2"/>
  <c r="CO15" i="2"/>
  <c r="DM15" i="2"/>
  <c r="CC18" i="2"/>
  <c r="DA18" i="2"/>
  <c r="BQ19" i="2"/>
  <c r="CO19" i="2"/>
  <c r="DM19" i="2"/>
  <c r="DM21" i="2"/>
  <c r="CC22" i="2"/>
  <c r="CO23" i="2"/>
  <c r="DM23" i="2"/>
  <c r="CC26" i="2"/>
  <c r="DA26" i="2"/>
  <c r="BQ27" i="2"/>
  <c r="CO27" i="2"/>
  <c r="DP44" i="2"/>
  <c r="DZ44" i="2" s="1"/>
  <c r="DZ45" i="2" s="1"/>
  <c r="DP45" i="2"/>
  <c r="BQ33" i="2"/>
  <c r="CO33" i="2"/>
  <c r="DM33" i="2"/>
  <c r="CC34" i="2"/>
  <c r="DK30" i="2"/>
  <c r="DM30" i="2"/>
  <c r="DV36" i="2"/>
  <c r="DW36" i="2"/>
  <c r="DK25" i="2"/>
  <c r="DM27" i="2"/>
  <c r="DK27" i="2"/>
  <c r="DM25" i="2"/>
  <c r="G38" i="1"/>
  <c r="BN36" i="2"/>
  <c r="BI44" i="2" s="1"/>
  <c r="BQ4" i="2"/>
  <c r="BO4" i="2"/>
  <c r="DJ36" i="2"/>
  <c r="DM4" i="2"/>
  <c r="DK4" i="2"/>
  <c r="DA5" i="2"/>
  <c r="CY5" i="2"/>
  <c r="CO6" i="2"/>
  <c r="CM6" i="2"/>
  <c r="CC7" i="2"/>
  <c r="CA7" i="2"/>
  <c r="BQ8" i="2"/>
  <c r="BO8" i="2"/>
  <c r="DM8" i="2"/>
  <c r="DK8" i="2"/>
  <c r="D37" i="1"/>
  <c r="D38" i="1"/>
  <c r="AT4" i="2"/>
  <c r="AT36" i="2" s="1"/>
  <c r="BC36" i="2"/>
  <c r="BD4" i="2"/>
  <c r="BP4" i="2"/>
  <c r="CL36" i="2"/>
  <c r="CO4" i="2"/>
  <c r="CM4" i="2"/>
  <c r="DL4" i="2"/>
  <c r="CC5" i="2"/>
  <c r="CA5" i="2"/>
  <c r="CZ5" i="2"/>
  <c r="BE6" i="2"/>
  <c r="BQ6" i="2"/>
  <c r="BO6" i="2"/>
  <c r="CN6" i="2"/>
  <c r="DM6" i="2"/>
  <c r="DK6" i="2"/>
  <c r="CB7" i="2"/>
  <c r="DA7" i="2"/>
  <c r="CY7" i="2"/>
  <c r="BP8" i="2"/>
  <c r="CO8" i="2"/>
  <c r="CM8" i="2"/>
  <c r="DL8" i="2"/>
  <c r="CB9" i="2"/>
  <c r="CZ9" i="2"/>
  <c r="BE10" i="2"/>
  <c r="BP10" i="2"/>
  <c r="CN10" i="2"/>
  <c r="DL10" i="2"/>
  <c r="CB11" i="2"/>
  <c r="CZ11" i="2"/>
  <c r="BE12" i="2"/>
  <c r="BP12" i="2"/>
  <c r="CN12" i="2"/>
  <c r="DL12" i="2"/>
  <c r="CB13" i="2"/>
  <c r="CZ13" i="2"/>
  <c r="BE14" i="2"/>
  <c r="BP14" i="2"/>
  <c r="CN14" i="2"/>
  <c r="DL14" i="2"/>
  <c r="CB15" i="2"/>
  <c r="CZ15" i="2"/>
  <c r="BE16" i="2"/>
  <c r="BP16" i="2"/>
  <c r="CN16" i="2"/>
  <c r="DL16" i="2"/>
  <c r="CB17" i="2"/>
  <c r="CZ17" i="2"/>
  <c r="BE18" i="2"/>
  <c r="BP18" i="2"/>
  <c r="CN18" i="2"/>
  <c r="DL18" i="2"/>
  <c r="CB19" i="2"/>
  <c r="CZ19" i="2"/>
  <c r="BE20" i="2"/>
  <c r="BP20" i="2"/>
  <c r="CN20" i="2"/>
  <c r="DL20" i="2"/>
  <c r="CC21" i="2"/>
  <c r="CA21" i="2"/>
  <c r="BQ22" i="2"/>
  <c r="BO22" i="2"/>
  <c r="DM22" i="2"/>
  <c r="DK22" i="2"/>
  <c r="BZ36" i="2"/>
  <c r="CB4" i="2"/>
  <c r="CX36" i="2"/>
  <c r="CZ4" i="2"/>
  <c r="CA9" i="2"/>
  <c r="CY9" i="2"/>
  <c r="BO10" i="2"/>
  <c r="CM10" i="2"/>
  <c r="DK10" i="2"/>
  <c r="CA11" i="2"/>
  <c r="CY11" i="2"/>
  <c r="BO12" i="2"/>
  <c r="CM12" i="2"/>
  <c r="DK12" i="2"/>
  <c r="CA13" i="2"/>
  <c r="CY13" i="2"/>
  <c r="BO14" i="2"/>
  <c r="CM14" i="2"/>
  <c r="DK14" i="2"/>
  <c r="CA15" i="2"/>
  <c r="CY15" i="2"/>
  <c r="BO16" i="2"/>
  <c r="CM16" i="2"/>
  <c r="DK16" i="2"/>
  <c r="CA17" i="2"/>
  <c r="CY17" i="2"/>
  <c r="BO18" i="2"/>
  <c r="CM18" i="2"/>
  <c r="DK18" i="2"/>
  <c r="CA19" i="2"/>
  <c r="CY19" i="2"/>
  <c r="BO20" i="2"/>
  <c r="CM20" i="2"/>
  <c r="DK20" i="2"/>
  <c r="CB21" i="2"/>
  <c r="DA21" i="2"/>
  <c r="CY21" i="2"/>
  <c r="BP22" i="2"/>
  <c r="CO22" i="2"/>
  <c r="CM22" i="2"/>
  <c r="DL22" i="2"/>
  <c r="CC23" i="2"/>
  <c r="CA23" i="2"/>
  <c r="CZ23" i="2"/>
  <c r="BE24" i="2"/>
  <c r="BP24" i="2"/>
  <c r="CN24" i="2"/>
  <c r="DL24" i="2"/>
  <c r="CB25" i="2"/>
  <c r="CZ25" i="2"/>
  <c r="BE26" i="2"/>
  <c r="BP26" i="2"/>
  <c r="CN26" i="2"/>
  <c r="DL26" i="2"/>
  <c r="CB27" i="2"/>
  <c r="CZ27" i="2"/>
  <c r="BE28" i="2"/>
  <c r="BP28" i="2"/>
  <c r="CN28" i="2"/>
  <c r="DL28" i="2"/>
  <c r="CC29" i="2"/>
  <c r="CO29" i="2"/>
  <c r="CM29" i="2"/>
  <c r="CC30" i="2"/>
  <c r="CA30" i="2"/>
  <c r="BE31" i="2"/>
  <c r="BQ31" i="2"/>
  <c r="BO31" i="2"/>
  <c r="CY23" i="2"/>
  <c r="BO24" i="2"/>
  <c r="CM24" i="2"/>
  <c r="DK24" i="2"/>
  <c r="CA25" i="2"/>
  <c r="CY25" i="2"/>
  <c r="BO26" i="2"/>
  <c r="CM26" i="2"/>
  <c r="DK26" i="2"/>
  <c r="CA27" i="2"/>
  <c r="CY27" i="2"/>
  <c r="BO28" i="2"/>
  <c r="CM28" i="2"/>
  <c r="DK28" i="2"/>
  <c r="CA29" i="2"/>
  <c r="CN29" i="2"/>
  <c r="DM29" i="2"/>
  <c r="DK29" i="2"/>
  <c r="CB30" i="2"/>
  <c r="DA30" i="2"/>
  <c r="CY30" i="2"/>
  <c r="BP31" i="2"/>
  <c r="CO31" i="2"/>
  <c r="CM31" i="2"/>
  <c r="DK31" i="2"/>
  <c r="DM31" i="2"/>
  <c r="CA32" i="2"/>
  <c r="CC32" i="2"/>
  <c r="CY32" i="2"/>
  <c r="DA32" i="2"/>
  <c r="CA33" i="2"/>
  <c r="CC33" i="2"/>
  <c r="CY33" i="2"/>
  <c r="DA33" i="2"/>
  <c r="BD34" i="2"/>
  <c r="BO34" i="2"/>
  <c r="BQ34" i="2"/>
  <c r="CM34" i="2"/>
  <c r="CO34" i="2"/>
  <c r="CZ34" i="2"/>
  <c r="DK34" i="2"/>
  <c r="DM34" i="2"/>
  <c r="S36" i="2"/>
  <c r="AX37" i="2"/>
  <c r="BU37" i="2"/>
  <c r="CS37" i="2"/>
  <c r="C38" i="2"/>
  <c r="AN40" i="2" s="1"/>
  <c r="CY34" i="2"/>
  <c r="AN37" i="2"/>
  <c r="BI37" i="2"/>
  <c r="CG37" i="2"/>
  <c r="DE37" i="2"/>
  <c r="AX40" i="2" l="1"/>
  <c r="BI40" i="2" s="1"/>
  <c r="BU40" i="2" s="1"/>
  <c r="CG40" i="2" s="1"/>
  <c r="CS40" i="2" s="1"/>
  <c r="DE40" i="2" s="1"/>
  <c r="DP40" i="2" s="1"/>
  <c r="DZ40" i="2" s="1"/>
  <c r="CY36" i="2"/>
  <c r="CA36" i="2"/>
  <c r="BE36" i="2"/>
  <c r="CN36" i="2"/>
  <c r="CC36" i="2"/>
  <c r="BD36" i="2"/>
  <c r="DA36" i="2"/>
  <c r="C39" i="2"/>
  <c r="S37" i="2" s="1"/>
  <c r="AN39" i="2" s="1"/>
  <c r="AX39" i="2" s="1"/>
  <c r="BI39" i="2" s="1"/>
  <c r="BU39" i="2" s="1"/>
  <c r="CG39" i="2" s="1"/>
  <c r="CS39" i="2" s="1"/>
  <c r="DE39" i="2" s="1"/>
  <c r="DP39" i="2" s="1"/>
  <c r="DZ39" i="2" s="1"/>
  <c r="DP46" i="2"/>
  <c r="CO36" i="2"/>
  <c r="DM36" i="2"/>
  <c r="BQ36" i="2"/>
  <c r="CZ36" i="2"/>
  <c r="CB36" i="2"/>
  <c r="DL36" i="2"/>
  <c r="CM36" i="2"/>
  <c r="BP36" i="2"/>
  <c r="DK36" i="2"/>
  <c r="BO36" i="2"/>
  <c r="DP47" i="2" l="1"/>
  <c r="DZ46" i="2"/>
  <c r="DZ47" i="2" s="1"/>
</calcChain>
</file>

<file path=xl/sharedStrings.xml><?xml version="1.0" encoding="utf-8"?>
<sst xmlns="http://schemas.openxmlformats.org/spreadsheetml/2006/main" count="940" uniqueCount="295">
  <si>
    <t>FVE výroba rok 2012</t>
  </si>
  <si>
    <t>Měsíc celkem</t>
  </si>
  <si>
    <t>Listopad</t>
  </si>
  <si>
    <t>kWh/den</t>
  </si>
  <si>
    <t>Prosinec</t>
  </si>
  <si>
    <t>Denní průměr</t>
  </si>
  <si>
    <t>Výdělek Kč</t>
  </si>
  <si>
    <t>FVE výroba rok 2013</t>
  </si>
  <si>
    <t>Leden</t>
  </si>
  <si>
    <t>Výdělek za celý rok 2012 Kč</t>
  </si>
  <si>
    <t>Výkon za celý rok 2012 (kW)</t>
  </si>
  <si>
    <t>1.1.1.8.1 VT</t>
  </si>
  <si>
    <t>1.1.1.8.2 NT</t>
  </si>
  <si>
    <t>1.1.1.8.0 činný odběr</t>
  </si>
  <si>
    <t>1.1.2.8.0 Dodávka ven</t>
  </si>
  <si>
    <t>580 jalová odběr</t>
  </si>
  <si>
    <t>480 jalová dodávka</t>
  </si>
  <si>
    <t>680 jalová odběr</t>
  </si>
  <si>
    <t>880 jalová dodávka</t>
  </si>
  <si>
    <t>kod</t>
  </si>
  <si>
    <t>sníh</t>
  </si>
  <si>
    <t>sníh odstraněn</t>
  </si>
  <si>
    <t>jasno do 12 hodin</t>
  </si>
  <si>
    <t>ráno sníh, pak jasno</t>
  </si>
  <si>
    <t>Stavy nového elektroměru k 30.11.2012 večer, stavy na hodinách.</t>
  </si>
  <si>
    <t>jasno, -5st.C</t>
  </si>
  <si>
    <t>jasno</t>
  </si>
  <si>
    <t>sníh, cca 3 cm</t>
  </si>
  <si>
    <t>sněžení, zataženo</t>
  </si>
  <si>
    <t>sníh, 5cm</t>
  </si>
  <si>
    <t>po 12hodině spláchnuto vodou</t>
  </si>
  <si>
    <t>polojasno</t>
  </si>
  <si>
    <t>děštivý hnus</t>
  </si>
  <si>
    <t>zamračeno, déšť</t>
  </si>
  <si>
    <t>polojasno -2</t>
  </si>
  <si>
    <t>inverze, -4</t>
  </si>
  <si>
    <t>inverze, chvíli sluníčko</t>
  </si>
  <si>
    <t>zataženo, polojasno +7</t>
  </si>
  <si>
    <t>polojasno+5</t>
  </si>
  <si>
    <t>déšť, pak polojasno</t>
  </si>
  <si>
    <t>jasno,+2</t>
  </si>
  <si>
    <t>cena pro rok 2013 je 5,734/kWh</t>
  </si>
  <si>
    <t>jasno,+2, po 14 hodině zataženo</t>
  </si>
  <si>
    <t>Rozložení fází v baráku</t>
  </si>
  <si>
    <t>Horní patro</t>
  </si>
  <si>
    <t>zásuvky kuchyň staré</t>
  </si>
  <si>
    <t>fáze</t>
  </si>
  <si>
    <t>zásuvky vyvedené ze sklepa, myčka</t>
  </si>
  <si>
    <t>zásuvky honza a ložnice</t>
  </si>
  <si>
    <t>světla. Ložnice</t>
  </si>
  <si>
    <t>světla, kuchyně</t>
  </si>
  <si>
    <t>dolní patro</t>
  </si>
  <si>
    <t>zásuvky kuchyně, obyvak</t>
  </si>
  <si>
    <t>zásuvky ložnice a pokoje</t>
  </si>
  <si>
    <t>světla chodba</t>
  </si>
  <si>
    <t>světla obyvak</t>
  </si>
  <si>
    <t>sklep</t>
  </si>
  <si>
    <t>zásuvky</t>
  </si>
  <si>
    <t>garáž, bílá zásuvka</t>
  </si>
  <si>
    <t>světla sklep</t>
  </si>
  <si>
    <t>cena pro rok 2012 je 5,08/kWh</t>
  </si>
  <si>
    <t>jasno,+5</t>
  </si>
  <si>
    <t>zásuvka pro modem v garaži je na jiné fázi než 1, asi na 2</t>
  </si>
  <si>
    <t>jasno,+4</t>
  </si>
  <si>
    <t>počasí</t>
  </si>
  <si>
    <t>Výdělek od 30.11.2012</t>
  </si>
  <si>
    <t>Výdělek za měsíc Kč</t>
  </si>
  <si>
    <t>výrobní elektroměr</t>
  </si>
  <si>
    <t>Stavy elektroměrů</t>
  </si>
  <si>
    <t>zmrzlý déšť kolem 0 st.</t>
  </si>
  <si>
    <t>průměr dle PVGIS</t>
  </si>
  <si>
    <t>1.1.</t>
  </si>
  <si>
    <t>oblačno +6</t>
  </si>
  <si>
    <t>deštivo, pak polojasno +5</t>
  </si>
  <si>
    <t>sněžení, +1</t>
  </si>
  <si>
    <t>SNÍH -1</t>
  </si>
  <si>
    <t>sníh, sněžení -2</t>
  </si>
  <si>
    <t>1stupeň, ledová krusta, zataženo</t>
  </si>
  <si>
    <t>výroba</t>
  </si>
  <si>
    <t>ráno spláchnuto vodou, chvíli jasno</t>
  </si>
  <si>
    <t>dodávka z čezu</t>
  </si>
  <si>
    <t>přetok ven do čezu</t>
  </si>
  <si>
    <t>vlastní spotřeba</t>
  </si>
  <si>
    <t>sníh, 0 st.C.</t>
  </si>
  <si>
    <t>polojasno, -2</t>
  </si>
  <si>
    <t>sněžení, sníh na panelech 10 cm  -4</t>
  </si>
  <si>
    <t>sněžení, sníh na panelech 12 cm  -4</t>
  </si>
  <si>
    <t>sněžení, sníh na panelech   -5</t>
  </si>
  <si>
    <t>countblank</t>
  </si>
  <si>
    <t>max</t>
  </si>
  <si>
    <t>čas</t>
  </si>
  <si>
    <t>odběr z Čezu</t>
  </si>
  <si>
    <t>přetok ven</t>
  </si>
  <si>
    <t>spotřeba</t>
  </si>
  <si>
    <t>ledovka-4</t>
  </si>
  <si>
    <t>sněžení, sníh na panelech -8</t>
  </si>
  <si>
    <t>sněžení, sníh na panelech 7</t>
  </si>
  <si>
    <t>sněžení, sníh na panelech -7</t>
  </si>
  <si>
    <t>sněžení, sníh na panelech -4</t>
  </si>
  <si>
    <t>tání, po obědě sjel sníh částečně dolů, déšť</t>
  </si>
  <si>
    <t>4, zamračeno</t>
  </si>
  <si>
    <t>6, oblačno a polojasno</t>
  </si>
  <si>
    <t>únor</t>
  </si>
  <si>
    <t>+7,  polojasno</t>
  </si>
  <si>
    <t>+7, déšť a zataženo</t>
  </si>
  <si>
    <t>za únor</t>
  </si>
  <si>
    <t>leden</t>
  </si>
  <si>
    <t>prosinec</t>
  </si>
  <si>
    <t>0 sněžení, chvíli hezky</t>
  </si>
  <si>
    <t>+6 oblačno</t>
  </si>
  <si>
    <t>+3 oblačno, později polojasno</t>
  </si>
  <si>
    <t>+2 oblačno</t>
  </si>
  <si>
    <t>celkem spotřeba</t>
  </si>
  <si>
    <t>0 oblačno</t>
  </si>
  <si>
    <t>výroba FVE</t>
  </si>
  <si>
    <t>Výroba FVE</t>
  </si>
  <si>
    <t>-1, sníh, zataženo, sněžení</t>
  </si>
  <si>
    <t>-2. sníh, po obědě spláchnuto vodou</t>
  </si>
  <si>
    <t>-2, sněžení</t>
  </si>
  <si>
    <t>0, sněžení, 10 cm sněhu</t>
  </si>
  <si>
    <t>ráno smyto vodou, inverze, mlha, déšť</t>
  </si>
  <si>
    <t>inverze, mlha, hnus</t>
  </si>
  <si>
    <t>ráno mlhy, pak oblačno 0st.</t>
  </si>
  <si>
    <t>ráno mlhy, pak zataženo, hnus inverze 0st.</t>
  </si>
  <si>
    <t>sněžení, 0 st.</t>
  </si>
  <si>
    <t>tání+3</t>
  </si>
  <si>
    <t>2, inverze</t>
  </si>
  <si>
    <t>březen</t>
  </si>
  <si>
    <t>za březen</t>
  </si>
  <si>
    <t>mlha, od 13 hod. později polojasno</t>
  </si>
  <si>
    <t>inverze, zataženo</t>
  </si>
  <si>
    <t>-</t>
  </si>
  <si>
    <t>sobota</t>
  </si>
  <si>
    <t>neděle</t>
  </si>
  <si>
    <t>pondělí</t>
  </si>
  <si>
    <t>úterý</t>
  </si>
  <si>
    <t>středa</t>
  </si>
  <si>
    <t>čtvrtek</t>
  </si>
  <si>
    <t>pátek</t>
  </si>
  <si>
    <t>jasno, krásný den plný sluníčka</t>
  </si>
  <si>
    <t>oblačno, později pak zataženo</t>
  </si>
  <si>
    <t>duben</t>
  </si>
  <si>
    <t>Za leden</t>
  </si>
  <si>
    <t>za duben</t>
  </si>
  <si>
    <t>Výdělek od začátku roku</t>
  </si>
  <si>
    <t>zataženo, hnus</t>
  </si>
  <si>
    <t>zataženo,sníh na panelech, sněžení</t>
  </si>
  <si>
    <t>zataženo, déšť, sněžení</t>
  </si>
  <si>
    <t>polojasno, sněžení</t>
  </si>
  <si>
    <t>jasno, polojasno..2 st.C.</t>
  </si>
  <si>
    <t>výdělek v Kč</t>
  </si>
  <si>
    <t>sněžení, hnus blus</t>
  </si>
  <si>
    <t>krásně slunečno, později polojasno</t>
  </si>
  <si>
    <t>déšť, zataženo</t>
  </si>
  <si>
    <t>část dne vypnuto, výměna  jističů atd. data bez záruky</t>
  </si>
  <si>
    <t>zataženo oblačno</t>
  </si>
  <si>
    <t>sníh, zataženo sněžení</t>
  </si>
  <si>
    <t>sníh, 30cm sněžení katastrofa</t>
  </si>
  <si>
    <t>květen</t>
  </si>
  <si>
    <t>za květen</t>
  </si>
  <si>
    <t>sníh 30 cm , po 12 hodině sjel, oblačno</t>
  </si>
  <si>
    <t>mlha, později polojasno</t>
  </si>
  <si>
    <t>sníh, 10cm, sněžení</t>
  </si>
  <si>
    <t>částečně sníh, mlha, hnus</t>
  </si>
  <si>
    <t>jasno, po obědě zataženo</t>
  </si>
  <si>
    <t>jasno až polojasno</t>
  </si>
  <si>
    <t>déšť, hnus zataženo jako obvykle</t>
  </si>
  <si>
    <t>oblačno</t>
  </si>
  <si>
    <t>zataženo</t>
  </si>
  <si>
    <t>oblačno, +15</t>
  </si>
  <si>
    <t>jasno, +15, 22 minut odstávka, shozený jistič</t>
  </si>
  <si>
    <t>oblačno, data bez záruky</t>
  </si>
  <si>
    <t>jasno 23 st</t>
  </si>
  <si>
    <t>zataženo, občas déšť</t>
  </si>
  <si>
    <t>% využití vlastní elektřiny</t>
  </si>
  <si>
    <t>37kWh</t>
  </si>
  <si>
    <t>Month</t>
  </si>
  <si>
    <t>Jan</t>
  </si>
  <si>
    <t>33.9</t>
  </si>
  <si>
    <t>Feb</t>
  </si>
  <si>
    <t>50.9</t>
  </si>
  <si>
    <t>Mar</t>
  </si>
  <si>
    <t>25.30</t>
  </si>
  <si>
    <t>Apr</t>
  </si>
  <si>
    <t>35.60</t>
  </si>
  <si>
    <t>May</t>
  </si>
  <si>
    <t>37.00</t>
  </si>
  <si>
    <t>Jun</t>
  </si>
  <si>
    <t>37.60</t>
  </si>
  <si>
    <t>Jul</t>
  </si>
  <si>
    <t>36.10</t>
  </si>
  <si>
    <t>Aug</t>
  </si>
  <si>
    <t>35.40</t>
  </si>
  <si>
    <t>Sep</t>
  </si>
  <si>
    <t>27.00</t>
  </si>
  <si>
    <t>Oct</t>
  </si>
  <si>
    <t>17.40</t>
  </si>
  <si>
    <t>72.6</t>
  </si>
  <si>
    <t>Nov</t>
  </si>
  <si>
    <t>40.2</t>
  </si>
  <si>
    <t>Dec</t>
  </si>
  <si>
    <t>33.6</t>
  </si>
  <si>
    <t>Total for year</t>
  </si>
  <si>
    <t>hnus zataženo</t>
  </si>
  <si>
    <t>hnus zataženo déšť</t>
  </si>
  <si>
    <t>dopoledne mrholení, odpoledne polojasno</t>
  </si>
  <si>
    <t>jasno, po obědě bouřky</t>
  </si>
  <si>
    <t>jasno, od 3 hodin zataženo před deštěm</t>
  </si>
  <si>
    <t>červen</t>
  </si>
  <si>
    <t>celodenní déšť</t>
  </si>
  <si>
    <t>za červen</t>
  </si>
  <si>
    <t>ráno zataženo, později oblačno</t>
  </si>
  <si>
    <t>jasno, polojasno</t>
  </si>
  <si>
    <t>polojasno, později zataženo</t>
  </si>
  <si>
    <t>oblačno +20</t>
  </si>
  <si>
    <t>jasno +26</t>
  </si>
  <si>
    <t>polojasno až oblačno</t>
  </si>
  <si>
    <t>37,6kWh</t>
  </si>
  <si>
    <t>Výdělek od zač. roku</t>
  </si>
  <si>
    <t>suma za vlastní spotřebu</t>
  </si>
  <si>
    <t>Kč</t>
  </si>
  <si>
    <t>kWh</t>
  </si>
  <si>
    <t>hnus, déšt</t>
  </si>
  <si>
    <t>Kč za vl. spotřebu</t>
  </si>
  <si>
    <t>ráno déšť, pak oblačno</t>
  </si>
  <si>
    <t>xxxx</t>
  </si>
  <si>
    <t>zataženo, déšť</t>
  </si>
  <si>
    <t>hnus, deštivo</t>
  </si>
  <si>
    <t>celodenní dešť</t>
  </si>
  <si>
    <t>hnus oblačno, déšť</t>
  </si>
  <si>
    <r>
      <t xml:space="preserve">jasno až polojasno </t>
    </r>
    <r>
      <rPr>
        <b/>
        <sz val="9"/>
        <color rgb="FF7030A0"/>
        <rFont val="Perpetua"/>
        <family val="2"/>
        <charset val="238"/>
        <scheme val="minor"/>
      </rPr>
      <t>NEW RECORD</t>
    </r>
  </si>
  <si>
    <t>oblačno až polojasno, spálená pojistka</t>
  </si>
  <si>
    <t>jasno, pak oblačno, od 10:20 jen jeden string</t>
  </si>
  <si>
    <t>oblačno, polojasno, bouřka</t>
  </si>
  <si>
    <t>jasno, 35 st.c</t>
  </si>
  <si>
    <t>jaSNO</t>
  </si>
  <si>
    <t>zataženo déšť</t>
  </si>
  <si>
    <t>červenec</t>
  </si>
  <si>
    <t>36,1kWh</t>
  </si>
  <si>
    <t>vlastní spotřeba za</t>
  </si>
  <si>
    <t>xxxxxxxxxxxxxxxxx</t>
  </si>
  <si>
    <t>POZOR, SKONTROLUJ NEJDŘÍVE HODNOTY SVÉ S HODNOTAMI ČEZU, MUSÍ SE SESOUHLASIT!!!!</t>
  </si>
  <si>
    <t>Za přetok</t>
  </si>
  <si>
    <t>Za Přetok</t>
  </si>
  <si>
    <t>zataženo, později oblačno</t>
  </si>
  <si>
    <t>skorojasno</t>
  </si>
  <si>
    <t>jasno. Později oblačno</t>
  </si>
  <si>
    <t>zataženo, pak oblačno</t>
  </si>
  <si>
    <t>srpen</t>
  </si>
  <si>
    <t>35,4kWh</t>
  </si>
  <si>
    <t>zásuvky vyvedené ze sklepa</t>
  </si>
  <si>
    <t>2fáze</t>
  </si>
  <si>
    <t>1fáze</t>
  </si>
  <si>
    <t>staré zásuvky sklep</t>
  </si>
  <si>
    <t>3fáze</t>
  </si>
  <si>
    <t>zásuvky nahoře kuchy</t>
  </si>
  <si>
    <t>zásuvky nahoře obyvak</t>
  </si>
  <si>
    <t>zásuvky spodní byt</t>
  </si>
  <si>
    <t>nové zasuvky v garaži</t>
  </si>
  <si>
    <t>polojasno, oblačno</t>
  </si>
  <si>
    <t>jasno, 35 st,C.</t>
  </si>
  <si>
    <t>zataženo, oblačno</t>
  </si>
  <si>
    <t>polojasno 31</t>
  </si>
  <si>
    <t>polojasno 30</t>
  </si>
  <si>
    <t>polojasno 32</t>
  </si>
  <si>
    <t>polojasno 33</t>
  </si>
  <si>
    <t>polojasno 38</t>
  </si>
  <si>
    <t>polojasno, 22st.C.</t>
  </si>
  <si>
    <t>polojasno 26</t>
  </si>
  <si>
    <t>září</t>
  </si>
  <si>
    <t>zataženo. Déšť</t>
  </si>
  <si>
    <t>zataženo a oblačno</t>
  </si>
  <si>
    <t>oblačno až polojasno</t>
  </si>
  <si>
    <t>déšt</t>
  </si>
  <si>
    <t>deštivý den</t>
  </si>
  <si>
    <t>zataženo,</t>
  </si>
  <si>
    <t/>
  </si>
  <si>
    <t>Fixed system: inclination=25°, orientation=-20°</t>
  </si>
  <si>
    <r>
      <t>E</t>
    </r>
    <r>
      <rPr>
        <b/>
        <i/>
        <vertAlign val="subscript"/>
        <sz val="7"/>
        <color rgb="FF000000"/>
        <rFont val="Perpetua"/>
        <family val="2"/>
        <charset val="238"/>
        <scheme val="minor"/>
      </rPr>
      <t>d</t>
    </r>
  </si>
  <si>
    <r>
      <t>E</t>
    </r>
    <r>
      <rPr>
        <b/>
        <i/>
        <vertAlign val="subscript"/>
        <sz val="7"/>
        <color rgb="FF000000"/>
        <rFont val="Perpetua"/>
        <family val="2"/>
        <charset val="238"/>
        <scheme val="minor"/>
      </rPr>
      <t>m</t>
    </r>
  </si>
  <si>
    <r>
      <t>H</t>
    </r>
    <r>
      <rPr>
        <b/>
        <i/>
        <vertAlign val="subscript"/>
        <sz val="7"/>
        <color rgb="FF000000"/>
        <rFont val="Perpetua"/>
        <family val="2"/>
        <charset val="238"/>
        <scheme val="minor"/>
      </rPr>
      <t>d</t>
    </r>
  </si>
  <si>
    <r>
      <t>H</t>
    </r>
    <r>
      <rPr>
        <b/>
        <i/>
        <vertAlign val="subscript"/>
        <sz val="7"/>
        <color rgb="FF000000"/>
        <rFont val="Perpetua"/>
        <family val="2"/>
        <charset val="238"/>
        <scheme val="minor"/>
      </rPr>
      <t>m</t>
    </r>
  </si>
  <si>
    <t>Yearly average</t>
  </si>
  <si>
    <t>říjen</t>
  </si>
  <si>
    <t>Za Přetok od unora 2013</t>
  </si>
  <si>
    <t>Za vlas. Spotřebu. od 1/2013</t>
  </si>
  <si>
    <t>Přetok od 2/2013</t>
  </si>
  <si>
    <t>Vlastní spotřeba od 1/2013</t>
  </si>
  <si>
    <t>jasno, odpoledne oblačno</t>
  </si>
  <si>
    <t>Výdělek od spuštění FVE</t>
  </si>
  <si>
    <t>Výroba FVE (kWh)</t>
  </si>
  <si>
    <t>déšť</t>
  </si>
  <si>
    <t>mlhy, oblačno</t>
  </si>
  <si>
    <t>dopoledne déšť, odpol. Oblačno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</si>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</sst>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47">
    <font>
      <sz val="11"/>
      <color theme="1"/>
      <name val="Perpetua"/>
      <family val="2"/>
      <charset val="238"/>
      <scheme val="minor"/>
    </font>
    <font>
      <sz val="18"/>
      <color theme="1"/>
      <name val="Perpetua"/>
      <family val="2"/>
      <charset val="238"/>
      <scheme val="minor"/>
    </font>
    <font>
      <sz val="10"/>
      <color theme="1"/>
      <name val="Perpetua"/>
      <family val="2"/>
      <charset val="238"/>
      <scheme val="minor"/>
    </font>
    <font>
      <b/>
      <sz val="10"/>
      <color theme="1"/>
      <name val="Perpetua"/>
      <family val="2"/>
      <charset val="238"/>
      <scheme val="minor"/>
    </font>
    <font>
      <sz val="11"/>
      <color rgb="FFFF0000"/>
      <name val="Perpetua"/>
      <family val="2"/>
      <charset val="238"/>
      <scheme val="minor"/>
    </font>
    <font>
      <sz val="12"/>
      <color rgb="FFC00000"/>
      <name val="Perpetua"/>
      <family val="2"/>
      <charset val="238"/>
      <scheme val="minor"/>
    </font>
    <font>
      <sz val="12"/>
      <color theme="0"/>
      <name val="Perpetua"/>
      <family val="2"/>
      <charset val="238"/>
      <scheme val="minor"/>
    </font>
    <font>
      <sz val="12"/>
      <color theme="1"/>
      <name val="Perpetua"/>
      <family val="2"/>
      <charset val="238"/>
      <scheme val="minor"/>
    </font>
    <font>
      <sz val="12"/>
      <color rgb="FFFF0000"/>
      <name val="Perpetua"/>
      <family val="2"/>
      <charset val="238"/>
      <scheme val="minor"/>
    </font>
    <font>
      <b/>
      <sz val="12"/>
      <color rgb="FFC00000"/>
      <name val="Perpetua"/>
      <family val="2"/>
      <charset val="238"/>
      <scheme val="minor"/>
    </font>
    <font>
      <b/>
      <sz val="12"/>
      <color theme="0"/>
      <name val="Perpetua"/>
      <family val="2"/>
      <charset val="238"/>
      <scheme val="minor"/>
    </font>
    <font>
      <b/>
      <sz val="12"/>
      <color theme="1"/>
      <name val="Perpetua"/>
      <family val="2"/>
      <charset val="238"/>
      <scheme val="minor"/>
    </font>
    <font>
      <b/>
      <sz val="11"/>
      <color theme="0"/>
      <name val="Perpetua"/>
      <family val="2"/>
      <charset val="238"/>
      <scheme val="minor"/>
    </font>
    <font>
      <b/>
      <sz val="12"/>
      <color rgb="FFFF0000"/>
      <name val="Perpetua"/>
      <family val="2"/>
      <charset val="238"/>
      <scheme val="minor"/>
    </font>
    <font>
      <sz val="11"/>
      <color rgb="FF9C6500"/>
      <name val="Perpetua"/>
      <family val="2"/>
      <charset val="238"/>
      <scheme val="minor"/>
    </font>
    <font>
      <sz val="12"/>
      <color theme="3" tint="-0.499984740745262"/>
      <name val="Perpetua"/>
      <family val="2"/>
      <charset val="238"/>
      <scheme val="minor"/>
    </font>
    <font>
      <sz val="11"/>
      <color theme="3" tint="-0.499984740745262"/>
      <name val="Perpetua"/>
      <family val="2"/>
      <charset val="238"/>
      <scheme val="minor"/>
    </font>
    <font>
      <sz val="9"/>
      <color theme="3" tint="-0.499984740745262"/>
      <name val="Perpetua"/>
      <family val="2"/>
      <charset val="238"/>
      <scheme val="minor"/>
    </font>
    <font>
      <b/>
      <sz val="14"/>
      <color rgb="FFFF0000"/>
      <name val="Perpetua"/>
      <family val="2"/>
      <charset val="238"/>
      <scheme val="minor"/>
    </font>
    <font>
      <b/>
      <sz val="11"/>
      <color theme="1"/>
      <name val="Perpetua"/>
      <family val="2"/>
      <charset val="238"/>
      <scheme val="minor"/>
    </font>
    <font>
      <b/>
      <sz val="9"/>
      <color theme="1"/>
      <name val="Perpetua"/>
      <family val="2"/>
      <charset val="238"/>
      <scheme val="minor"/>
    </font>
    <font>
      <sz val="8"/>
      <color theme="1"/>
      <name val="Perpetua"/>
      <family val="2"/>
      <charset val="238"/>
      <scheme val="minor"/>
    </font>
    <font>
      <b/>
      <sz val="9"/>
      <color theme="0"/>
      <name val="Perpetua"/>
      <family val="2"/>
      <charset val="238"/>
      <scheme val="minor"/>
    </font>
    <font>
      <b/>
      <sz val="9"/>
      <color theme="2"/>
      <name val="Perpetua"/>
      <family val="2"/>
      <charset val="238"/>
      <scheme val="minor"/>
    </font>
    <font>
      <b/>
      <sz val="11"/>
      <name val="Perpetua"/>
      <family val="2"/>
      <charset val="238"/>
      <scheme val="minor"/>
    </font>
    <font>
      <b/>
      <sz val="10"/>
      <name val="Perpetua"/>
      <family val="2"/>
      <charset val="238"/>
      <scheme val="minor"/>
    </font>
    <font>
      <sz val="10"/>
      <name val="Perpetua"/>
      <family val="2"/>
      <charset val="238"/>
      <scheme val="minor"/>
    </font>
    <font>
      <sz val="36"/>
      <color theme="1"/>
      <name val="Perpetua"/>
      <family val="2"/>
      <charset val="238"/>
      <scheme val="minor"/>
    </font>
    <font>
      <sz val="11"/>
      <color theme="0"/>
      <name val="Perpetua"/>
      <family val="2"/>
      <charset val="238"/>
      <scheme val="minor"/>
    </font>
    <font>
      <sz val="10"/>
      <color theme="0"/>
      <name val="Perpetua"/>
      <family val="2"/>
      <charset val="238"/>
      <scheme val="minor"/>
    </font>
    <font>
      <b/>
      <sz val="10"/>
      <color theme="0"/>
      <name val="Perpetua"/>
      <family val="2"/>
      <charset val="238"/>
      <scheme val="minor"/>
    </font>
    <font>
      <b/>
      <sz val="10"/>
      <color rgb="FFFF0000"/>
      <name val="Perpetua"/>
      <family val="2"/>
      <charset val="238"/>
      <scheme val="minor"/>
    </font>
    <font>
      <b/>
      <sz val="9"/>
      <color theme="4" tint="-0.499984740745262"/>
      <name val="Perpetua"/>
      <family val="2"/>
      <charset val="238"/>
      <scheme val="minor"/>
    </font>
    <font>
      <b/>
      <i/>
      <sz val="9"/>
      <color theme="1"/>
      <name val="Perpetua"/>
      <family val="2"/>
      <charset val="238"/>
      <scheme val="minor"/>
    </font>
    <font>
      <sz val="10"/>
      <color rgb="FFFF0000"/>
      <name val="Perpetua"/>
      <family val="2"/>
      <charset val="238"/>
      <scheme val="minor"/>
    </font>
    <font>
      <b/>
      <sz val="9"/>
      <color rgb="FFFF0000"/>
      <name val="Perpetua"/>
      <family val="2"/>
      <charset val="238"/>
      <scheme val="minor"/>
    </font>
    <font>
      <b/>
      <sz val="16"/>
      <color rgb="FFFF0000"/>
      <name val="Perpetua"/>
      <family val="2"/>
      <charset val="238"/>
      <scheme val="minor"/>
    </font>
    <font>
      <b/>
      <sz val="9"/>
      <color rgb="FF7030A0"/>
      <name val="Perpetua"/>
      <family val="2"/>
      <charset val="238"/>
      <scheme val="minor"/>
    </font>
    <font>
      <b/>
      <sz val="9"/>
      <color theme="9"/>
      <name val="Perpetua"/>
      <family val="2"/>
      <charset val="238"/>
      <scheme val="minor"/>
    </font>
    <font>
      <b/>
      <sz val="10"/>
      <color theme="9"/>
      <name val="Perpetua"/>
      <family val="2"/>
      <charset val="238"/>
      <scheme val="minor"/>
    </font>
    <font>
      <sz val="10"/>
      <color theme="9"/>
      <name val="Perpetua"/>
      <family val="2"/>
      <charset val="238"/>
      <scheme val="minor"/>
    </font>
    <font>
      <b/>
      <sz val="12"/>
      <color theme="9"/>
      <name val="Perpetua"/>
      <family val="2"/>
      <charset val="238"/>
      <scheme val="minor"/>
    </font>
    <font>
      <b/>
      <sz val="9"/>
      <color theme="5"/>
      <name val="Perpetua"/>
      <family val="2"/>
      <charset val="238"/>
      <scheme val="minor"/>
    </font>
    <font>
      <b/>
      <sz val="9"/>
      <color rgb="FF002060"/>
      <name val="Perpetua"/>
      <family val="2"/>
      <charset val="238"/>
      <scheme val="minor"/>
    </font>
    <font>
      <b/>
      <sz val="10"/>
      <color rgb="FF002060"/>
      <name val="Perpetua"/>
      <family val="2"/>
      <charset val="238"/>
      <scheme val="minor"/>
    </font>
    <font>
      <sz val="10"/>
      <color rgb="FF002060"/>
      <name val="Perpetua"/>
      <family val="2"/>
      <charset val="238"/>
      <scheme val="minor"/>
    </font>
    <font>
      <b/>
      <i/>
      <vertAlign val="subscript"/>
      <sz val="7"/>
      <color rgb="FF000000"/>
      <name val="Perpetua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568D2"/>
        <bgColor indexed="64"/>
      </patternFill>
    </fill>
    <fill>
      <patternFill patternType="solid">
        <fgColor rgb="FFCDC9A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8AAE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808080"/>
      </left>
      <right/>
      <top style="thick">
        <color rgb="FF808080"/>
      </top>
      <bottom style="thin">
        <color rgb="FF000000"/>
      </bottom>
      <diagonal/>
    </border>
    <border>
      <left/>
      <right/>
      <top style="thick">
        <color rgb="FF808080"/>
      </top>
      <bottom style="thin">
        <color rgb="FF000000"/>
      </bottom>
      <diagonal/>
    </border>
    <border>
      <left/>
      <right style="thick">
        <color rgb="FF808080"/>
      </right>
      <top style="thick">
        <color rgb="FF808080"/>
      </top>
      <bottom style="thin">
        <color rgb="FF000000"/>
      </bottom>
      <diagonal/>
    </border>
    <border>
      <left style="thick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808080"/>
      </right>
      <top style="thin">
        <color rgb="FF000000"/>
      </top>
      <bottom style="thin">
        <color rgb="FF000000"/>
      </bottom>
      <diagonal/>
    </border>
    <border>
      <left style="thick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808080"/>
      </right>
      <top style="thin">
        <color rgb="FF000000"/>
      </top>
      <bottom style="thin">
        <color rgb="FF000000"/>
      </bottom>
      <diagonal/>
    </border>
    <border>
      <left style="thick">
        <color rgb="FF808080"/>
      </left>
      <right style="thin">
        <color rgb="FF000000"/>
      </right>
      <top style="thin">
        <color rgb="FF000000"/>
      </top>
      <bottom style="thick">
        <color rgb="FF808080"/>
      </bottom>
      <diagonal/>
    </border>
    <border>
      <left style="thin">
        <color rgb="FF000000"/>
      </left>
      <right/>
      <top style="thin">
        <color rgb="FF000000"/>
      </top>
      <bottom style="thick">
        <color rgb="FF808080"/>
      </bottom>
      <diagonal/>
    </border>
    <border>
      <left/>
      <right style="thin">
        <color rgb="FF000000"/>
      </right>
      <top style="thin">
        <color rgb="FF000000"/>
      </top>
      <bottom style="thick">
        <color rgb="FF808080"/>
      </bottom>
      <diagonal/>
    </border>
    <border>
      <left/>
      <right style="thick">
        <color rgb="FF808080"/>
      </right>
      <top style="thin">
        <color rgb="FF000000"/>
      </top>
      <bottom style="thick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2" fillId="4" borderId="12" applyNumberFormat="0" applyAlignment="0" applyProtection="0"/>
    <xf numFmtId="0" fontId="14" fillId="5" borderId="0" applyNumberFormat="0" applyBorder="0" applyAlignment="0" applyProtection="0"/>
  </cellStyleXfs>
  <cellXfs count="45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1"/>
    <xf numFmtId="17" fontId="5" fillId="3" borderId="11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6" fillId="2" borderId="0" xfId="0" applyFont="1" applyFill="1"/>
    <xf numFmtId="0" fontId="5" fillId="3" borderId="9" xfId="0" applyFont="1" applyFill="1" applyBorder="1" applyAlignment="1">
      <alignment horizontal="center"/>
    </xf>
    <xf numFmtId="0" fontId="7" fillId="0" borderId="0" xfId="0" applyFont="1"/>
    <xf numFmtId="0" fontId="8" fillId="0" borderId="0" xfId="1" applyFont="1"/>
    <xf numFmtId="16" fontId="9" fillId="3" borderId="7" xfId="0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10" fillId="2" borderId="0" xfId="0" applyFont="1" applyFill="1"/>
    <xf numFmtId="16" fontId="9" fillId="3" borderId="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6" fontId="9" fillId="3" borderId="5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" fontId="9" fillId="3" borderId="3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9" fillId="2" borderId="0" xfId="0" applyFont="1" applyFill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2" fillId="4" borderId="12" xfId="2" applyAlignment="1">
      <alignment horizontal="center"/>
    </xf>
    <xf numFmtId="14" fontId="12" fillId="4" borderId="12" xfId="2" applyNumberFormat="1" applyAlignment="1">
      <alignment horizontal="center"/>
    </xf>
    <xf numFmtId="14" fontId="12" fillId="4" borderId="12" xfId="2" applyNumberFormat="1"/>
    <xf numFmtId="0" fontId="12" fillId="4" borderId="12" xfId="2"/>
    <xf numFmtId="0" fontId="15" fillId="6" borderId="13" xfId="1" applyFont="1" applyFill="1" applyBorder="1"/>
    <xf numFmtId="0" fontId="15" fillId="6" borderId="14" xfId="0" applyFont="1" applyFill="1" applyBorder="1"/>
    <xf numFmtId="0" fontId="15" fillId="6" borderId="17" xfId="0" applyFont="1" applyFill="1" applyBorder="1" applyAlignment="1">
      <alignment horizont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6" fillId="6" borderId="15" xfId="3" applyFont="1" applyFill="1" applyBorder="1"/>
    <xf numFmtId="0" fontId="16" fillId="6" borderId="15" xfId="3" applyFont="1" applyFill="1" applyBorder="1" applyAlignment="1">
      <alignment horizontal="center"/>
    </xf>
    <xf numFmtId="0" fontId="16" fillId="0" borderId="15" xfId="1" applyFont="1" applyBorder="1"/>
    <xf numFmtId="0" fontId="17" fillId="6" borderId="16" xfId="3" applyFont="1" applyFill="1" applyBorder="1" applyAlignment="1">
      <alignment horizontal="left"/>
    </xf>
    <xf numFmtId="0" fontId="16" fillId="6" borderId="16" xfId="3" applyFont="1" applyFill="1" applyBorder="1"/>
    <xf numFmtId="0" fontId="16" fillId="6" borderId="16" xfId="3" applyFont="1" applyFill="1" applyBorder="1" applyAlignment="1">
      <alignment horizontal="center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 inden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13" fillId="3" borderId="26" xfId="0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14" fontId="2" fillId="0" borderId="0" xfId="0" applyNumberFormat="1" applyFont="1"/>
    <xf numFmtId="22" fontId="2" fillId="0" borderId="0" xfId="0" applyNumberFormat="1" applyFont="1" applyFill="1" applyAlignment="1">
      <alignment horizontal="center"/>
    </xf>
    <xf numFmtId="17" fontId="2" fillId="7" borderId="17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4" fillId="0" borderId="0" xfId="1" applyAlignment="1">
      <alignment horizontal="left" indent="1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17" fontId="20" fillId="7" borderId="18" xfId="0" applyNumberFormat="1" applyFont="1" applyFill="1" applyBorder="1" applyAlignment="1">
      <alignment horizontal="center"/>
    </xf>
    <xf numFmtId="0" fontId="20" fillId="7" borderId="19" xfId="0" applyFont="1" applyFill="1" applyBorder="1" applyAlignment="1">
      <alignment horizontal="center"/>
    </xf>
    <xf numFmtId="0" fontId="20" fillId="7" borderId="20" xfId="0" applyFont="1" applyFill="1" applyBorder="1" applyAlignment="1">
      <alignment horizontal="center"/>
    </xf>
    <xf numFmtId="16" fontId="20" fillId="7" borderId="1" xfId="0" applyNumberFormat="1" applyFont="1" applyFill="1" applyBorder="1" applyAlignment="1">
      <alignment horizontal="center"/>
    </xf>
    <xf numFmtId="0" fontId="20" fillId="7" borderId="15" xfId="0" applyFont="1" applyFill="1" applyBorder="1" applyAlignment="1">
      <alignment horizontal="center"/>
    </xf>
    <xf numFmtId="0" fontId="20" fillId="7" borderId="15" xfId="0" applyFont="1" applyFill="1" applyBorder="1" applyAlignment="1">
      <alignment horizontal="left"/>
    </xf>
    <xf numFmtId="0" fontId="20" fillId="7" borderId="2" xfId="0" applyFont="1" applyFill="1" applyBorder="1" applyAlignment="1">
      <alignment horizontal="center"/>
    </xf>
    <xf numFmtId="16" fontId="20" fillId="7" borderId="3" xfId="0" applyNumberFormat="1" applyFont="1" applyFill="1" applyBorder="1" applyAlignment="1">
      <alignment horizontal="center"/>
    </xf>
    <xf numFmtId="0" fontId="20" fillId="7" borderId="21" xfId="0" applyFont="1" applyFill="1" applyBorder="1" applyAlignment="1">
      <alignment horizontal="center"/>
    </xf>
    <xf numFmtId="0" fontId="20" fillId="7" borderId="4" xfId="0" applyFont="1" applyFill="1" applyBorder="1" applyAlignment="1">
      <alignment horizontal="center"/>
    </xf>
    <xf numFmtId="16" fontId="3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16" fontId="3" fillId="0" borderId="0" xfId="0" applyNumberFormat="1" applyFont="1" applyFill="1" applyBorder="1" applyAlignment="1">
      <alignment horizontal="center"/>
    </xf>
    <xf numFmtId="14" fontId="19" fillId="0" borderId="0" xfId="2" applyNumberFormat="1" applyFont="1" applyFill="1" applyBorder="1" applyAlignment="1">
      <alignment horizontal="center"/>
    </xf>
    <xf numFmtId="0" fontId="19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9" fillId="9" borderId="18" xfId="2" applyFont="1" applyFill="1" applyBorder="1" applyAlignment="1">
      <alignment horizontal="center"/>
    </xf>
    <xf numFmtId="14" fontId="19" fillId="9" borderId="19" xfId="2" applyNumberFormat="1" applyFont="1" applyFill="1" applyBorder="1" applyAlignment="1">
      <alignment horizontal="center"/>
    </xf>
    <xf numFmtId="0" fontId="19" fillId="9" borderId="1" xfId="2" applyFont="1" applyFill="1" applyBorder="1" applyAlignment="1">
      <alignment horizontal="center"/>
    </xf>
    <xf numFmtId="0" fontId="19" fillId="9" borderId="15" xfId="2" applyFont="1" applyFill="1" applyBorder="1" applyAlignment="1">
      <alignment horizontal="center"/>
    </xf>
    <xf numFmtId="0" fontId="19" fillId="9" borderId="3" xfId="2" applyFont="1" applyFill="1" applyBorder="1" applyAlignment="1">
      <alignment horizontal="center"/>
    </xf>
    <xf numFmtId="0" fontId="19" fillId="9" borderId="21" xfId="2" applyFont="1" applyFill="1" applyBorder="1" applyAlignment="1">
      <alignment horizontal="center"/>
    </xf>
    <xf numFmtId="17" fontId="22" fillId="10" borderId="30" xfId="0" applyNumberFormat="1" applyFont="1" applyFill="1" applyBorder="1" applyAlignment="1">
      <alignment horizontal="center"/>
    </xf>
    <xf numFmtId="0" fontId="22" fillId="10" borderId="31" xfId="0" applyFont="1" applyFill="1" applyBorder="1" applyAlignment="1">
      <alignment horizontal="center"/>
    </xf>
    <xf numFmtId="0" fontId="22" fillId="10" borderId="32" xfId="0" applyFont="1" applyFill="1" applyBorder="1" applyAlignment="1">
      <alignment horizontal="center"/>
    </xf>
    <xf numFmtId="0" fontId="22" fillId="10" borderId="17" xfId="0" applyFont="1" applyFill="1" applyBorder="1" applyAlignment="1">
      <alignment horizontal="center"/>
    </xf>
    <xf numFmtId="2" fontId="20" fillId="8" borderId="27" xfId="0" applyNumberFormat="1" applyFont="1" applyFill="1" applyBorder="1" applyAlignment="1">
      <alignment horizontal="center"/>
    </xf>
    <xf numFmtId="2" fontId="20" fillId="8" borderId="28" xfId="0" applyNumberFormat="1" applyFont="1" applyFill="1" applyBorder="1" applyAlignment="1">
      <alignment horizontal="center"/>
    </xf>
    <xf numFmtId="2" fontId="20" fillId="8" borderId="29" xfId="0" applyNumberFormat="1" applyFont="1" applyFill="1" applyBorder="1" applyAlignment="1">
      <alignment horizontal="center"/>
    </xf>
    <xf numFmtId="2" fontId="20" fillId="8" borderId="33" xfId="0" applyNumberFormat="1" applyFont="1" applyFill="1" applyBorder="1" applyAlignment="1">
      <alignment horizontal="center"/>
    </xf>
    <xf numFmtId="2" fontId="20" fillId="8" borderId="34" xfId="0" applyNumberFormat="1" applyFont="1" applyFill="1" applyBorder="1" applyAlignment="1">
      <alignment horizontal="center"/>
    </xf>
    <xf numFmtId="2" fontId="20" fillId="8" borderId="35" xfId="0" applyNumberFormat="1" applyFont="1" applyFill="1" applyBorder="1" applyAlignment="1">
      <alignment horizontal="center"/>
    </xf>
    <xf numFmtId="14" fontId="20" fillId="8" borderId="33" xfId="0" applyNumberFormat="1" applyFont="1" applyFill="1" applyBorder="1" applyAlignment="1">
      <alignment horizontal="center"/>
    </xf>
    <xf numFmtId="14" fontId="20" fillId="8" borderId="34" xfId="0" applyNumberFormat="1" applyFont="1" applyFill="1" applyBorder="1" applyAlignment="1">
      <alignment horizontal="center"/>
    </xf>
    <xf numFmtId="14" fontId="20" fillId="8" borderId="35" xfId="0" applyNumberFormat="1" applyFont="1" applyFill="1" applyBorder="1" applyAlignment="1">
      <alignment horizontal="center"/>
    </xf>
    <xf numFmtId="49" fontId="20" fillId="8" borderId="36" xfId="0" applyNumberFormat="1" applyFont="1" applyFill="1" applyBorder="1" applyAlignment="1">
      <alignment horizontal="left"/>
    </xf>
    <xf numFmtId="49" fontId="20" fillId="8" borderId="37" xfId="0" applyNumberFormat="1" applyFont="1" applyFill="1" applyBorder="1" applyAlignment="1">
      <alignment horizontal="left"/>
    </xf>
    <xf numFmtId="49" fontId="20" fillId="8" borderId="38" xfId="0" applyNumberFormat="1" applyFont="1" applyFill="1" applyBorder="1" applyAlignment="1">
      <alignment horizontal="left"/>
    </xf>
    <xf numFmtId="16" fontId="23" fillId="10" borderId="13" xfId="0" applyNumberFormat="1" applyFont="1" applyFill="1" applyBorder="1" applyAlignment="1">
      <alignment horizontal="center"/>
    </xf>
    <xf numFmtId="0" fontId="23" fillId="10" borderId="14" xfId="0" applyFont="1" applyFill="1" applyBorder="1" applyAlignment="1">
      <alignment horizontal="center"/>
    </xf>
    <xf numFmtId="0" fontId="23" fillId="10" borderId="14" xfId="0" applyFont="1" applyFill="1" applyBorder="1" applyAlignment="1">
      <alignment horizontal="left"/>
    </xf>
    <xf numFmtId="0" fontId="23" fillId="10" borderId="40" xfId="0" applyFont="1" applyFill="1" applyBorder="1" applyAlignment="1">
      <alignment horizontal="center"/>
    </xf>
    <xf numFmtId="0" fontId="2" fillId="8" borderId="42" xfId="0" applyFont="1" applyFill="1" applyBorder="1"/>
    <xf numFmtId="2" fontId="3" fillId="8" borderId="42" xfId="0" applyNumberFormat="1" applyFont="1" applyFill="1" applyBorder="1" applyAlignment="1">
      <alignment horizontal="center"/>
    </xf>
    <xf numFmtId="2" fontId="3" fillId="8" borderId="43" xfId="0" applyNumberFormat="1" applyFont="1" applyFill="1" applyBorder="1" applyAlignment="1">
      <alignment horizontal="center"/>
    </xf>
    <xf numFmtId="22" fontId="21" fillId="0" borderId="39" xfId="0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40" xfId="0" applyFont="1" applyBorder="1" applyAlignment="1">
      <alignment horizontal="center"/>
    </xf>
    <xf numFmtId="0" fontId="3" fillId="0" borderId="44" xfId="0" applyFont="1" applyBorder="1" applyAlignment="1">
      <alignment horizontal="left"/>
    </xf>
    <xf numFmtId="0" fontId="3" fillId="0" borderId="45" xfId="0" applyFont="1" applyBorder="1" applyAlignment="1">
      <alignment horizontal="center"/>
    </xf>
    <xf numFmtId="0" fontId="2" fillId="0" borderId="44" xfId="0" applyFont="1" applyBorder="1" applyAlignment="1">
      <alignment horizontal="left"/>
    </xf>
    <xf numFmtId="0" fontId="2" fillId="0" borderId="45" xfId="0" applyFont="1" applyFill="1" applyBorder="1" applyAlignment="1">
      <alignment horizontal="center"/>
    </xf>
    <xf numFmtId="0" fontId="2" fillId="0" borderId="41" xfId="0" applyFont="1" applyBorder="1" applyAlignment="1">
      <alignment horizontal="left"/>
    </xf>
    <xf numFmtId="0" fontId="2" fillId="0" borderId="43" xfId="0" applyFont="1" applyFill="1" applyBorder="1" applyAlignment="1">
      <alignment horizontal="center"/>
    </xf>
    <xf numFmtId="0" fontId="3" fillId="8" borderId="41" xfId="0" applyFont="1" applyFill="1" applyBorder="1" applyAlignment="1">
      <alignment horizontal="left"/>
    </xf>
    <xf numFmtId="0" fontId="23" fillId="10" borderId="0" xfId="0" applyFont="1" applyFill="1" applyBorder="1" applyAlignment="1">
      <alignment horizontal="center"/>
    </xf>
    <xf numFmtId="0" fontId="23" fillId="10" borderId="0" xfId="0" applyFont="1" applyFill="1" applyBorder="1" applyAlignment="1">
      <alignment horizontal="left"/>
    </xf>
    <xf numFmtId="2" fontId="20" fillId="8" borderId="15" xfId="0" applyNumberFormat="1" applyFont="1" applyFill="1" applyBorder="1" applyAlignment="1">
      <alignment horizontal="center"/>
    </xf>
    <xf numFmtId="49" fontId="20" fillId="8" borderId="15" xfId="0" applyNumberFormat="1" applyFont="1" applyFill="1" applyBorder="1" applyAlignment="1">
      <alignment horizontal="left"/>
    </xf>
    <xf numFmtId="16" fontId="23" fillId="10" borderId="44" xfId="0" applyNumberFormat="1" applyFont="1" applyFill="1" applyBorder="1" applyAlignment="1">
      <alignment horizontal="center"/>
    </xf>
    <xf numFmtId="0" fontId="23" fillId="10" borderId="45" xfId="0" applyFont="1" applyFill="1" applyBorder="1" applyAlignment="1">
      <alignment horizontal="center"/>
    </xf>
    <xf numFmtId="14" fontId="20" fillId="8" borderId="1" xfId="0" applyNumberFormat="1" applyFont="1" applyFill="1" applyBorder="1" applyAlignment="1">
      <alignment horizontal="center"/>
    </xf>
    <xf numFmtId="2" fontId="20" fillId="8" borderId="2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24" fillId="0" borderId="0" xfId="2" applyFont="1" applyFill="1" applyBorder="1" applyAlignment="1">
      <alignment horizontal="center"/>
    </xf>
    <xf numFmtId="14" fontId="24" fillId="0" borderId="0" xfId="2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7" fillId="0" borderId="0" xfId="0" applyFont="1"/>
    <xf numFmtId="0" fontId="3" fillId="8" borderId="42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19" fillId="6" borderId="4" xfId="2" applyFont="1" applyFill="1" applyBorder="1" applyAlignment="1">
      <alignment horizontal="center"/>
    </xf>
    <xf numFmtId="14" fontId="19" fillId="6" borderId="20" xfId="2" applyNumberFormat="1" applyFont="1" applyFill="1" applyBorder="1" applyAlignment="1">
      <alignment horizontal="center"/>
    </xf>
    <xf numFmtId="0" fontId="19" fillId="6" borderId="2" xfId="2" applyFont="1" applyFill="1" applyBorder="1" applyAlignment="1">
      <alignment horizontal="center"/>
    </xf>
    <xf numFmtId="0" fontId="3" fillId="0" borderId="0" xfId="0" applyFont="1"/>
    <xf numFmtId="0" fontId="3" fillId="8" borderId="44" xfId="0" applyFont="1" applyFill="1" applyBorder="1"/>
    <xf numFmtId="0" fontId="3" fillId="8" borderId="45" xfId="0" applyFont="1" applyFill="1" applyBorder="1"/>
    <xf numFmtId="22" fontId="11" fillId="8" borderId="39" xfId="0" applyNumberFormat="1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Fill="1" applyBorder="1"/>
    <xf numFmtId="0" fontId="20" fillId="8" borderId="15" xfId="0" applyNumberFormat="1" applyFont="1" applyFill="1" applyBorder="1" applyAlignment="1">
      <alignment horizontal="center"/>
    </xf>
    <xf numFmtId="0" fontId="29" fillId="0" borderId="0" xfId="0" applyFont="1"/>
    <xf numFmtId="22" fontId="10" fillId="11" borderId="39" xfId="0" applyNumberFormat="1" applyFont="1" applyFill="1" applyBorder="1" applyAlignment="1">
      <alignment horizontal="center"/>
    </xf>
    <xf numFmtId="0" fontId="29" fillId="0" borderId="0" xfId="0" applyFont="1" applyBorder="1"/>
    <xf numFmtId="0" fontId="29" fillId="0" borderId="0" xfId="0" applyFont="1" applyAlignment="1">
      <alignment horizontal="center"/>
    </xf>
    <xf numFmtId="0" fontId="29" fillId="0" borderId="0" xfId="0" applyFont="1" applyFill="1" applyAlignment="1">
      <alignment horizontal="center"/>
    </xf>
    <xf numFmtId="0" fontId="29" fillId="0" borderId="0" xfId="0" applyFont="1" applyFill="1"/>
    <xf numFmtId="0" fontId="2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14" fontId="22" fillId="11" borderId="1" xfId="0" applyNumberFormat="1" applyFont="1" applyFill="1" applyBorder="1" applyAlignment="1">
      <alignment horizontal="center"/>
    </xf>
    <xf numFmtId="2" fontId="22" fillId="11" borderId="15" xfId="0" applyNumberFormat="1" applyFont="1" applyFill="1" applyBorder="1" applyAlignment="1">
      <alignment horizontal="center"/>
    </xf>
    <xf numFmtId="49" fontId="22" fillId="11" borderId="15" xfId="0" applyNumberFormat="1" applyFont="1" applyFill="1" applyBorder="1" applyAlignment="1">
      <alignment horizontal="left"/>
    </xf>
    <xf numFmtId="2" fontId="22" fillId="11" borderId="2" xfId="0" applyNumberFormat="1" applyFont="1" applyFill="1" applyBorder="1" applyAlignment="1">
      <alignment horizontal="center"/>
    </xf>
    <xf numFmtId="0" fontId="22" fillId="11" borderId="15" xfId="0" applyNumberFormat="1" applyFont="1" applyFill="1" applyBorder="1" applyAlignment="1">
      <alignment horizontal="center"/>
    </xf>
    <xf numFmtId="16" fontId="22" fillId="10" borderId="44" xfId="0" applyNumberFormat="1" applyFont="1" applyFill="1" applyBorder="1" applyAlignment="1">
      <alignment horizontal="center"/>
    </xf>
    <xf numFmtId="0" fontId="22" fillId="10" borderId="0" xfId="0" applyFont="1" applyFill="1" applyBorder="1" applyAlignment="1">
      <alignment horizontal="center"/>
    </xf>
    <xf numFmtId="0" fontId="22" fillId="10" borderId="0" xfId="0" applyFont="1" applyFill="1" applyBorder="1" applyAlignment="1">
      <alignment horizontal="left"/>
    </xf>
    <xf numFmtId="0" fontId="22" fillId="10" borderId="45" xfId="0" applyFont="1" applyFill="1" applyBorder="1" applyAlignment="1">
      <alignment horizontal="center"/>
    </xf>
    <xf numFmtId="0" fontId="30" fillId="11" borderId="41" xfId="0" applyFont="1" applyFill="1" applyBorder="1" applyAlignment="1">
      <alignment horizontal="left"/>
    </xf>
    <xf numFmtId="2" fontId="30" fillId="11" borderId="42" xfId="0" applyNumberFormat="1" applyFont="1" applyFill="1" applyBorder="1" applyAlignment="1">
      <alignment horizontal="center"/>
    </xf>
    <xf numFmtId="0" fontId="29" fillId="11" borderId="42" xfId="0" applyFont="1" applyFill="1" applyBorder="1"/>
    <xf numFmtId="2" fontId="30" fillId="11" borderId="43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165" fontId="30" fillId="0" borderId="0" xfId="0" applyNumberFormat="1" applyFont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/>
    <xf numFmtId="0" fontId="28" fillId="0" borderId="0" xfId="0" applyFont="1"/>
    <xf numFmtId="0" fontId="25" fillId="0" borderId="13" xfId="0" applyFont="1" applyBorder="1" applyAlignment="1">
      <alignment horizontal="left"/>
    </xf>
    <xf numFmtId="0" fontId="25" fillId="0" borderId="44" xfId="0" applyFont="1" applyBorder="1" applyAlignment="1">
      <alignment horizontal="left"/>
    </xf>
    <xf numFmtId="0" fontId="26" fillId="0" borderId="44" xfId="0" applyFont="1" applyBorder="1" applyAlignment="1">
      <alignment horizontal="left"/>
    </xf>
    <xf numFmtId="0" fontId="25" fillId="11" borderId="44" xfId="0" applyFont="1" applyFill="1" applyBorder="1"/>
    <xf numFmtId="0" fontId="26" fillId="0" borderId="41" xfId="0" applyFont="1" applyBorder="1" applyAlignment="1">
      <alignment horizontal="left"/>
    </xf>
    <xf numFmtId="17" fontId="31" fillId="0" borderId="0" xfId="0" applyNumberFormat="1" applyFont="1" applyAlignment="1">
      <alignment horizontal="center"/>
    </xf>
    <xf numFmtId="164" fontId="25" fillId="0" borderId="40" xfId="0" applyNumberFormat="1" applyFont="1" applyBorder="1" applyAlignment="1">
      <alignment horizontal="center"/>
    </xf>
    <xf numFmtId="164" fontId="25" fillId="0" borderId="45" xfId="0" applyNumberFormat="1" applyFont="1" applyBorder="1" applyAlignment="1">
      <alignment horizontal="center"/>
    </xf>
    <xf numFmtId="164" fontId="26" fillId="0" borderId="45" xfId="0" applyNumberFormat="1" applyFont="1" applyFill="1" applyBorder="1" applyAlignment="1">
      <alignment horizontal="center"/>
    </xf>
    <xf numFmtId="164" fontId="26" fillId="0" borderId="43" xfId="0" applyNumberFormat="1" applyFont="1" applyFill="1" applyBorder="1" applyAlignment="1">
      <alignment horizontal="center"/>
    </xf>
    <xf numFmtId="164" fontId="25" fillId="11" borderId="45" xfId="0" applyNumberFormat="1" applyFont="1" applyFill="1" applyBorder="1" applyAlignment="1">
      <alignment horizontal="center"/>
    </xf>
    <xf numFmtId="49" fontId="32" fillId="6" borderId="15" xfId="0" applyNumberFormat="1" applyFont="1" applyFill="1" applyBorder="1" applyAlignment="1">
      <alignment horizontal="left"/>
    </xf>
    <xf numFmtId="14" fontId="22" fillId="12" borderId="1" xfId="0" applyNumberFormat="1" applyFont="1" applyFill="1" applyBorder="1" applyAlignment="1">
      <alignment horizontal="center"/>
    </xf>
    <xf numFmtId="2" fontId="22" fillId="12" borderId="15" xfId="0" applyNumberFormat="1" applyFont="1" applyFill="1" applyBorder="1" applyAlignment="1">
      <alignment horizontal="center"/>
    </xf>
    <xf numFmtId="49" fontId="22" fillId="12" borderId="15" xfId="0" applyNumberFormat="1" applyFont="1" applyFill="1" applyBorder="1" applyAlignment="1">
      <alignment horizontal="left"/>
    </xf>
    <xf numFmtId="2" fontId="22" fillId="12" borderId="2" xfId="0" applyNumberFormat="1" applyFont="1" applyFill="1" applyBorder="1" applyAlignment="1">
      <alignment horizontal="center"/>
    </xf>
    <xf numFmtId="0" fontId="22" fillId="12" borderId="15" xfId="0" applyNumberFormat="1" applyFont="1" applyFill="1" applyBorder="1" applyAlignment="1">
      <alignment horizontal="center"/>
    </xf>
    <xf numFmtId="2" fontId="30" fillId="12" borderId="42" xfId="0" applyNumberFormat="1" applyFont="1" applyFill="1" applyBorder="1" applyAlignment="1">
      <alignment horizontal="center"/>
    </xf>
    <xf numFmtId="0" fontId="29" fillId="12" borderId="42" xfId="0" applyFont="1" applyFill="1" applyBorder="1"/>
    <xf numFmtId="2" fontId="30" fillId="12" borderId="43" xfId="0" applyNumberFormat="1" applyFont="1" applyFill="1" applyBorder="1" applyAlignment="1">
      <alignment horizontal="center"/>
    </xf>
    <xf numFmtId="22" fontId="10" fillId="12" borderId="39" xfId="0" applyNumberFormat="1" applyFont="1" applyFill="1" applyBorder="1" applyAlignment="1">
      <alignment horizontal="center"/>
    </xf>
    <xf numFmtId="0" fontId="33" fillId="13" borderId="46" xfId="0" applyFont="1" applyFill="1" applyBorder="1" applyAlignment="1">
      <alignment horizontal="center" vertical="center" wrapText="1"/>
    </xf>
    <xf numFmtId="17" fontId="0" fillId="13" borderId="46" xfId="0" applyNumberFormat="1" applyFill="1" applyBorder="1" applyAlignment="1">
      <alignment horizontal="right" wrapText="1"/>
    </xf>
    <xf numFmtId="0" fontId="0" fillId="13" borderId="46" xfId="0" applyFill="1" applyBorder="1" applyAlignment="1">
      <alignment horizontal="right" wrapText="1"/>
    </xf>
    <xf numFmtId="16" fontId="0" fillId="13" borderId="46" xfId="0" applyNumberFormat="1" applyFill="1" applyBorder="1" applyAlignment="1">
      <alignment horizontal="right" wrapText="1"/>
    </xf>
    <xf numFmtId="16" fontId="19" fillId="13" borderId="46" xfId="0" applyNumberFormat="1" applyFont="1" applyFill="1" applyBorder="1" applyAlignment="1">
      <alignment horizontal="right" wrapText="1"/>
    </xf>
    <xf numFmtId="0" fontId="19" fillId="13" borderId="46" xfId="0" applyFont="1" applyFill="1" applyBorder="1" applyAlignment="1">
      <alignment horizontal="right" wrapText="1"/>
    </xf>
    <xf numFmtId="17" fontId="19" fillId="13" borderId="46" xfId="0" applyNumberFormat="1" applyFont="1" applyFill="1" applyBorder="1" applyAlignment="1">
      <alignment horizontal="right" wrapText="1"/>
    </xf>
    <xf numFmtId="0" fontId="19" fillId="13" borderId="51" xfId="0" applyFont="1" applyFill="1" applyBorder="1" applyAlignment="1">
      <alignment horizontal="left" vertical="center" wrapText="1"/>
    </xf>
    <xf numFmtId="0" fontId="33" fillId="13" borderId="52" xfId="0" applyFont="1" applyFill="1" applyBorder="1" applyAlignment="1">
      <alignment horizontal="center" vertical="center" wrapText="1"/>
    </xf>
    <xf numFmtId="0" fontId="0" fillId="13" borderId="51" xfId="0" applyFill="1" applyBorder="1" applyAlignment="1">
      <alignment wrapText="1"/>
    </xf>
    <xf numFmtId="0" fontId="0" fillId="13" borderId="52" xfId="0" applyFill="1" applyBorder="1" applyAlignment="1">
      <alignment horizontal="right" wrapText="1"/>
    </xf>
    <xf numFmtId="0" fontId="19" fillId="13" borderId="51" xfId="0" applyFont="1" applyFill="1" applyBorder="1" applyAlignment="1">
      <alignment wrapText="1"/>
    </xf>
    <xf numFmtId="0" fontId="19" fillId="13" borderId="52" xfId="0" applyFont="1" applyFill="1" applyBorder="1" applyAlignment="1">
      <alignment horizontal="right" wrapText="1"/>
    </xf>
    <xf numFmtId="0" fontId="19" fillId="13" borderId="55" xfId="0" applyFont="1" applyFill="1" applyBorder="1" applyAlignment="1">
      <alignment wrapText="1"/>
    </xf>
    <xf numFmtId="2" fontId="31" fillId="14" borderId="42" xfId="0" applyNumberFormat="1" applyFont="1" applyFill="1" applyBorder="1" applyAlignment="1">
      <alignment horizontal="center"/>
    </xf>
    <xf numFmtId="0" fontId="34" fillId="14" borderId="42" xfId="0" applyFont="1" applyFill="1" applyBorder="1"/>
    <xf numFmtId="2" fontId="31" fillId="14" borderId="43" xfId="0" applyNumberFormat="1" applyFont="1" applyFill="1" applyBorder="1" applyAlignment="1">
      <alignment horizontal="center"/>
    </xf>
    <xf numFmtId="2" fontId="35" fillId="14" borderId="2" xfId="0" applyNumberFormat="1" applyFont="1" applyFill="1" applyBorder="1" applyAlignment="1">
      <alignment horizontal="center"/>
    </xf>
    <xf numFmtId="14" fontId="35" fillId="14" borderId="1" xfId="0" applyNumberFormat="1" applyFont="1" applyFill="1" applyBorder="1" applyAlignment="1">
      <alignment horizontal="center"/>
    </xf>
    <xf numFmtId="2" fontId="35" fillId="14" borderId="15" xfId="0" applyNumberFormat="1" applyFont="1" applyFill="1" applyBorder="1" applyAlignment="1">
      <alignment horizontal="center"/>
    </xf>
    <xf numFmtId="0" fontId="35" fillId="14" borderId="15" xfId="0" applyNumberFormat="1" applyFont="1" applyFill="1" applyBorder="1" applyAlignment="1">
      <alignment horizontal="center"/>
    </xf>
    <xf numFmtId="22" fontId="13" fillId="14" borderId="39" xfId="0" applyNumberFormat="1" applyFont="1" applyFill="1" applyBorder="1" applyAlignment="1">
      <alignment horizontal="center"/>
    </xf>
    <xf numFmtId="0" fontId="30" fillId="12" borderId="44" xfId="0" applyFont="1" applyFill="1" applyBorder="1" applyAlignment="1">
      <alignment horizontal="left"/>
    </xf>
    <xf numFmtId="2" fontId="30" fillId="12" borderId="0" xfId="0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164" fontId="25" fillId="0" borderId="0" xfId="0" applyNumberFormat="1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164" fontId="26" fillId="0" borderId="0" xfId="0" applyNumberFormat="1" applyFont="1" applyFill="1" applyBorder="1" applyAlignment="1">
      <alignment horizontal="center"/>
    </xf>
    <xf numFmtId="0" fontId="25" fillId="7" borderId="0" xfId="0" applyFont="1" applyFill="1" applyBorder="1"/>
    <xf numFmtId="164" fontId="25" fillId="7" borderId="0" xfId="0" applyNumberFormat="1" applyFont="1" applyFill="1" applyBorder="1" applyAlignment="1">
      <alignment horizontal="center"/>
    </xf>
    <xf numFmtId="0" fontId="25" fillId="0" borderId="0" xfId="0" applyFont="1" applyBorder="1" applyAlignment="1"/>
    <xf numFmtId="165" fontId="25" fillId="0" borderId="0" xfId="0" applyNumberFormat="1" applyFont="1" applyBorder="1" applyAlignment="1"/>
    <xf numFmtId="0" fontId="26" fillId="0" borderId="0" xfId="0" applyFont="1" applyFill="1" applyBorder="1" applyAlignment="1"/>
    <xf numFmtId="0" fontId="25" fillId="0" borderId="0" xfId="0" applyFont="1" applyFill="1" applyBorder="1" applyAlignment="1"/>
    <xf numFmtId="0" fontId="26" fillId="0" borderId="0" xfId="0" applyFont="1" applyBorder="1" applyAlignment="1"/>
    <xf numFmtId="0" fontId="22" fillId="10" borderId="40" xfId="0" applyFont="1" applyFill="1" applyBorder="1" applyAlignment="1">
      <alignment horizontal="center"/>
    </xf>
    <xf numFmtId="2" fontId="22" fillId="15" borderId="23" xfId="0" applyNumberFormat="1" applyFont="1" applyFill="1" applyBorder="1" applyAlignment="1">
      <alignment horizontal="center"/>
    </xf>
    <xf numFmtId="14" fontId="35" fillId="14" borderId="5" xfId="0" applyNumberFormat="1" applyFont="1" applyFill="1" applyBorder="1" applyAlignment="1">
      <alignment horizontal="center"/>
    </xf>
    <xf numFmtId="2" fontId="35" fillId="14" borderId="59" xfId="0" applyNumberFormat="1" applyFont="1" applyFill="1" applyBorder="1" applyAlignment="1">
      <alignment horizontal="center"/>
    </xf>
    <xf numFmtId="0" fontId="35" fillId="14" borderId="59" xfId="0" applyNumberFormat="1" applyFont="1" applyFill="1" applyBorder="1" applyAlignment="1">
      <alignment horizontal="center"/>
    </xf>
    <xf numFmtId="2" fontId="35" fillId="14" borderId="6" xfId="0" applyNumberFormat="1" applyFont="1" applyFill="1" applyBorder="1" applyAlignment="1">
      <alignment horizontal="center"/>
    </xf>
    <xf numFmtId="2" fontId="35" fillId="14" borderId="8" xfId="0" applyNumberFormat="1" applyFont="1" applyFill="1" applyBorder="1" applyAlignment="1">
      <alignment horizontal="center"/>
    </xf>
    <xf numFmtId="16" fontId="22" fillId="10" borderId="9" xfId="0" applyNumberFormat="1" applyFont="1" applyFill="1" applyBorder="1" applyAlignment="1">
      <alignment horizontal="center"/>
    </xf>
    <xf numFmtId="0" fontId="22" fillId="10" borderId="61" xfId="0" applyFont="1" applyFill="1" applyBorder="1" applyAlignment="1">
      <alignment horizontal="center"/>
    </xf>
    <xf numFmtId="0" fontId="22" fillId="10" borderId="62" xfId="0" applyFont="1" applyFill="1" applyBorder="1" applyAlignment="1">
      <alignment horizontal="center"/>
    </xf>
    <xf numFmtId="0" fontId="22" fillId="10" borderId="61" xfId="0" applyFont="1" applyFill="1" applyBorder="1" applyAlignment="1">
      <alignment horizontal="left"/>
    </xf>
    <xf numFmtId="0" fontId="22" fillId="10" borderId="10" xfId="0" applyFont="1" applyFill="1" applyBorder="1" applyAlignment="1">
      <alignment horizontal="center"/>
    </xf>
    <xf numFmtId="2" fontId="35" fillId="16" borderId="23" xfId="0" applyNumberFormat="1" applyFont="1" applyFill="1" applyBorder="1" applyAlignment="1">
      <alignment horizontal="center"/>
    </xf>
    <xf numFmtId="2" fontId="35" fillId="16" borderId="60" xfId="0" applyNumberFormat="1" applyFont="1" applyFill="1" applyBorder="1" applyAlignment="1">
      <alignment horizontal="center"/>
    </xf>
    <xf numFmtId="2" fontId="31" fillId="14" borderId="0" xfId="0" applyNumberFormat="1" applyFont="1" applyFill="1" applyBorder="1" applyAlignment="1">
      <alignment horizontal="center"/>
    </xf>
    <xf numFmtId="0" fontId="31" fillId="14" borderId="44" xfId="0" applyFont="1" applyFill="1" applyBorder="1" applyAlignment="1">
      <alignment horizontal="left"/>
    </xf>
    <xf numFmtId="0" fontId="25" fillId="0" borderId="40" xfId="0" applyFont="1" applyBorder="1" applyAlignment="1">
      <alignment horizontal="center"/>
    </xf>
    <xf numFmtId="165" fontId="25" fillId="0" borderId="45" xfId="0" applyNumberFormat="1" applyFont="1" applyBorder="1" applyAlignment="1">
      <alignment horizontal="center"/>
    </xf>
    <xf numFmtId="0" fontId="26" fillId="0" borderId="45" xfId="0" applyFont="1" applyFill="1" applyBorder="1" applyAlignment="1">
      <alignment horizontal="center"/>
    </xf>
    <xf numFmtId="0" fontId="25" fillId="0" borderId="45" xfId="0" applyFont="1" applyFill="1" applyBorder="1" applyAlignment="1">
      <alignment horizontal="center"/>
    </xf>
    <xf numFmtId="0" fontId="26" fillId="0" borderId="43" xfId="0" applyFont="1" applyFill="1" applyBorder="1" applyAlignment="1">
      <alignment horizontal="center"/>
    </xf>
    <xf numFmtId="164" fontId="25" fillId="0" borderId="14" xfId="0" applyNumberFormat="1" applyFont="1" applyBorder="1" applyAlignment="1">
      <alignment horizontal="center"/>
    </xf>
    <xf numFmtId="164" fontId="26" fillId="0" borderId="42" xfId="0" applyNumberFormat="1" applyFont="1" applyFill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44" xfId="0" applyFont="1" applyBorder="1" applyAlignment="1">
      <alignment horizontal="center"/>
    </xf>
    <xf numFmtId="0" fontId="26" fillId="0" borderId="44" xfId="0" applyFont="1" applyBorder="1" applyAlignment="1">
      <alignment horizontal="center"/>
    </xf>
    <xf numFmtId="0" fontId="25" fillId="7" borderId="44" xfId="0" applyFont="1" applyFill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36" fillId="0" borderId="0" xfId="0" applyFont="1"/>
    <xf numFmtId="2" fontId="35" fillId="16" borderId="15" xfId="0" applyNumberFormat="1" applyFont="1" applyFill="1" applyBorder="1" applyAlignment="1">
      <alignment horizontal="center"/>
    </xf>
    <xf numFmtId="2" fontId="35" fillId="16" borderId="59" xfId="0" applyNumberFormat="1" applyFont="1" applyFill="1" applyBorder="1" applyAlignment="1">
      <alignment horizontal="center"/>
    </xf>
    <xf numFmtId="14" fontId="38" fillId="17" borderId="1" xfId="0" applyNumberFormat="1" applyFont="1" applyFill="1" applyBorder="1" applyAlignment="1">
      <alignment horizontal="center"/>
    </xf>
    <xf numFmtId="2" fontId="38" fillId="17" borderId="15" xfId="0" applyNumberFormat="1" applyFont="1" applyFill="1" applyBorder="1" applyAlignment="1">
      <alignment horizontal="center"/>
    </xf>
    <xf numFmtId="49" fontId="38" fillId="17" borderId="15" xfId="0" applyNumberFormat="1" applyFont="1" applyFill="1" applyBorder="1" applyAlignment="1">
      <alignment horizontal="left"/>
    </xf>
    <xf numFmtId="2" fontId="38" fillId="17" borderId="23" xfId="0" applyNumberFormat="1" applyFont="1" applyFill="1" applyBorder="1" applyAlignment="1">
      <alignment horizontal="center"/>
    </xf>
    <xf numFmtId="2" fontId="38" fillId="17" borderId="2" xfId="0" applyNumberFormat="1" applyFont="1" applyFill="1" applyBorder="1" applyAlignment="1">
      <alignment horizontal="center"/>
    </xf>
    <xf numFmtId="0" fontId="38" fillId="17" borderId="15" xfId="0" applyNumberFormat="1" applyFont="1" applyFill="1" applyBorder="1" applyAlignment="1">
      <alignment horizontal="center"/>
    </xf>
    <xf numFmtId="2" fontId="38" fillId="17" borderId="59" xfId="0" applyNumberFormat="1" applyFont="1" applyFill="1" applyBorder="1" applyAlignment="1">
      <alignment horizontal="center"/>
    </xf>
    <xf numFmtId="49" fontId="38" fillId="17" borderId="59" xfId="0" applyNumberFormat="1" applyFont="1" applyFill="1" applyBorder="1" applyAlignment="1">
      <alignment horizontal="left"/>
    </xf>
    <xf numFmtId="0" fontId="38" fillId="17" borderId="59" xfId="0" applyNumberFormat="1" applyFont="1" applyFill="1" applyBorder="1" applyAlignment="1">
      <alignment horizontal="center"/>
    </xf>
    <xf numFmtId="2" fontId="38" fillId="17" borderId="60" xfId="0" applyNumberFormat="1" applyFont="1" applyFill="1" applyBorder="1" applyAlignment="1">
      <alignment horizontal="center"/>
    </xf>
    <xf numFmtId="2" fontId="38" fillId="17" borderId="6" xfId="0" applyNumberFormat="1" applyFont="1" applyFill="1" applyBorder="1" applyAlignment="1">
      <alignment horizontal="center"/>
    </xf>
    <xf numFmtId="0" fontId="39" fillId="17" borderId="44" xfId="0" applyFont="1" applyFill="1" applyBorder="1" applyAlignment="1">
      <alignment horizontal="left"/>
    </xf>
    <xf numFmtId="2" fontId="39" fillId="17" borderId="0" xfId="0" applyNumberFormat="1" applyFont="1" applyFill="1" applyBorder="1" applyAlignment="1">
      <alignment horizontal="center"/>
    </xf>
    <xf numFmtId="0" fontId="40" fillId="17" borderId="42" xfId="0" applyFont="1" applyFill="1" applyBorder="1"/>
    <xf numFmtId="2" fontId="39" fillId="17" borderId="42" xfId="0" applyNumberFormat="1" applyFont="1" applyFill="1" applyBorder="1" applyAlignment="1">
      <alignment horizontal="center"/>
    </xf>
    <xf numFmtId="2" fontId="39" fillId="17" borderId="43" xfId="0" applyNumberFormat="1" applyFont="1" applyFill="1" applyBorder="1" applyAlignment="1">
      <alignment horizontal="center"/>
    </xf>
    <xf numFmtId="2" fontId="38" fillId="17" borderId="8" xfId="0" applyNumberFormat="1" applyFont="1" applyFill="1" applyBorder="1" applyAlignment="1">
      <alignment horizontal="center"/>
    </xf>
    <xf numFmtId="22" fontId="41" fillId="17" borderId="39" xfId="0" applyNumberFormat="1" applyFont="1" applyFill="1" applyBorder="1" applyAlignment="1">
      <alignment horizontal="center"/>
    </xf>
    <xf numFmtId="49" fontId="35" fillId="14" borderId="15" xfId="0" applyNumberFormat="1" applyFont="1" applyFill="1" applyBorder="1" applyAlignment="1">
      <alignment horizontal="center"/>
    </xf>
    <xf numFmtId="49" fontId="35" fillId="14" borderId="59" xfId="0" applyNumberFormat="1" applyFont="1" applyFill="1" applyBorder="1" applyAlignment="1">
      <alignment horizontal="center"/>
    </xf>
    <xf numFmtId="0" fontId="2" fillId="0" borderId="41" xfId="0" applyFont="1" applyBorder="1"/>
    <xf numFmtId="0" fontId="25" fillId="0" borderId="43" xfId="0" applyFont="1" applyFill="1" applyBorder="1" applyAlignment="1">
      <alignment horizontal="center"/>
    </xf>
    <xf numFmtId="164" fontId="26" fillId="0" borderId="15" xfId="0" applyNumberFormat="1" applyFont="1" applyFill="1" applyBorder="1" applyAlignment="1">
      <alignment horizontal="center"/>
    </xf>
    <xf numFmtId="164" fontId="25" fillId="7" borderId="15" xfId="0" applyNumberFormat="1" applyFont="1" applyFill="1" applyBorder="1" applyAlignment="1">
      <alignment horizontal="center"/>
    </xf>
    <xf numFmtId="0" fontId="25" fillId="0" borderId="18" xfId="0" applyFont="1" applyBorder="1" applyAlignment="1">
      <alignment horizontal="center"/>
    </xf>
    <xf numFmtId="164" fontId="25" fillId="0" borderId="19" xfId="0" applyNumberFormat="1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65" fontId="25" fillId="0" borderId="2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5" fillId="7" borderId="1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6" fillId="0" borderId="3" xfId="0" applyFont="1" applyBorder="1" applyAlignment="1">
      <alignment horizontal="center"/>
    </xf>
    <xf numFmtId="164" fontId="26" fillId="0" borderId="21" xfId="0" applyNumberFormat="1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164" fontId="3" fillId="6" borderId="15" xfId="0" applyNumberFormat="1" applyFont="1" applyFill="1" applyBorder="1" applyAlignment="1">
      <alignment horizontal="center"/>
    </xf>
    <xf numFmtId="14" fontId="19" fillId="9" borderId="15" xfId="2" applyNumberFormat="1" applyFont="1" applyFill="1" applyBorder="1" applyAlignment="1">
      <alignment horizontal="center"/>
    </xf>
    <xf numFmtId="2" fontId="42" fillId="17" borderId="15" xfId="0" applyNumberFormat="1" applyFont="1" applyFill="1" applyBorder="1" applyAlignment="1">
      <alignment horizontal="center"/>
    </xf>
    <xf numFmtId="14" fontId="35" fillId="2" borderId="1" xfId="0" applyNumberFormat="1" applyFont="1" applyFill="1" applyBorder="1" applyAlignment="1">
      <alignment horizontal="center"/>
    </xf>
    <xf numFmtId="2" fontId="35" fillId="2" borderId="15" xfId="0" applyNumberFormat="1" applyFont="1" applyFill="1" applyBorder="1" applyAlignment="1">
      <alignment horizontal="center"/>
    </xf>
    <xf numFmtId="2" fontId="35" fillId="2" borderId="23" xfId="0" applyNumberFormat="1" applyFont="1" applyFill="1" applyBorder="1" applyAlignment="1">
      <alignment horizontal="center"/>
    </xf>
    <xf numFmtId="2" fontId="35" fillId="2" borderId="2" xfId="0" applyNumberFormat="1" applyFont="1" applyFill="1" applyBorder="1" applyAlignment="1">
      <alignment horizontal="center"/>
    </xf>
    <xf numFmtId="0" fontId="35" fillId="2" borderId="15" xfId="0" applyNumberFormat="1" applyFont="1" applyFill="1" applyBorder="1" applyAlignment="1">
      <alignment horizontal="center"/>
    </xf>
    <xf numFmtId="2" fontId="35" fillId="2" borderId="59" xfId="0" applyNumberFormat="1" applyFont="1" applyFill="1" applyBorder="1" applyAlignment="1">
      <alignment horizontal="center"/>
    </xf>
    <xf numFmtId="0" fontId="35" fillId="2" borderId="59" xfId="0" applyNumberFormat="1" applyFont="1" applyFill="1" applyBorder="1" applyAlignment="1">
      <alignment horizontal="center"/>
    </xf>
    <xf numFmtId="2" fontId="35" fillId="2" borderId="60" xfId="0" applyNumberFormat="1" applyFont="1" applyFill="1" applyBorder="1" applyAlignment="1">
      <alignment horizontal="center"/>
    </xf>
    <xf numFmtId="2" fontId="35" fillId="2" borderId="6" xfId="0" applyNumberFormat="1" applyFont="1" applyFill="1" applyBorder="1" applyAlignment="1">
      <alignment horizontal="center"/>
    </xf>
    <xf numFmtId="0" fontId="31" fillId="2" borderId="44" xfId="0" applyFont="1" applyFill="1" applyBorder="1" applyAlignment="1">
      <alignment horizontal="left"/>
    </xf>
    <xf numFmtId="2" fontId="31" fillId="2" borderId="0" xfId="0" applyNumberFormat="1" applyFont="1" applyFill="1" applyBorder="1" applyAlignment="1">
      <alignment horizontal="center"/>
    </xf>
    <xf numFmtId="0" fontId="34" fillId="2" borderId="42" xfId="0" applyFont="1" applyFill="1" applyBorder="1"/>
    <xf numFmtId="2" fontId="31" fillId="2" borderId="42" xfId="0" applyNumberFormat="1" applyFont="1" applyFill="1" applyBorder="1" applyAlignment="1">
      <alignment horizontal="center"/>
    </xf>
    <xf numFmtId="2" fontId="31" fillId="2" borderId="43" xfId="0" applyNumberFormat="1" applyFont="1" applyFill="1" applyBorder="1" applyAlignment="1">
      <alignment horizontal="center"/>
    </xf>
    <xf numFmtId="2" fontId="35" fillId="2" borderId="39" xfId="0" applyNumberFormat="1" applyFont="1" applyFill="1" applyBorder="1" applyAlignment="1">
      <alignment horizontal="center"/>
    </xf>
    <xf numFmtId="22" fontId="13" fillId="10" borderId="39" xfId="0" applyNumberFormat="1" applyFont="1" applyFill="1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19" fillId="9" borderId="20" xfId="2" applyFont="1" applyFill="1" applyBorder="1" applyAlignment="1">
      <alignment horizontal="center"/>
    </xf>
    <xf numFmtId="0" fontId="0" fillId="0" borderId="1" xfId="0" applyBorder="1"/>
    <xf numFmtId="0" fontId="19" fillId="9" borderId="2" xfId="2" applyFont="1" applyFill="1" applyBorder="1" applyAlignment="1">
      <alignment horizontal="center"/>
    </xf>
    <xf numFmtId="0" fontId="0" fillId="0" borderId="3" xfId="0" applyBorder="1"/>
    <xf numFmtId="0" fontId="0" fillId="0" borderId="21" xfId="0" applyBorder="1"/>
    <xf numFmtId="0" fontId="19" fillId="9" borderId="4" xfId="2" applyFont="1" applyFill="1" applyBorder="1" applyAlignment="1">
      <alignment horizontal="center"/>
    </xf>
    <xf numFmtId="2" fontId="35" fillId="2" borderId="64" xfId="0" applyNumberFormat="1" applyFont="1" applyFill="1" applyBorder="1" applyAlignment="1">
      <alignment horizontal="center"/>
    </xf>
    <xf numFmtId="0" fontId="35" fillId="2" borderId="64" xfId="0" applyNumberFormat="1" applyFont="1" applyFill="1" applyBorder="1" applyAlignment="1">
      <alignment horizontal="center"/>
    </xf>
    <xf numFmtId="0" fontId="35" fillId="2" borderId="65" xfId="0" applyNumberFormat="1" applyFont="1" applyFill="1" applyBorder="1" applyAlignment="1">
      <alignment horizontal="center"/>
    </xf>
    <xf numFmtId="49" fontId="35" fillId="2" borderId="27" xfId="0" applyNumberFormat="1" applyFont="1" applyFill="1" applyBorder="1" applyAlignment="1">
      <alignment horizontal="left"/>
    </xf>
    <xf numFmtId="49" fontId="35" fillId="2" borderId="28" xfId="0" applyNumberFormat="1" applyFont="1" applyFill="1" applyBorder="1" applyAlignment="1">
      <alignment horizontal="left"/>
    </xf>
    <xf numFmtId="0" fontId="31" fillId="0" borderId="63" xfId="0" applyFont="1" applyBorder="1"/>
    <xf numFmtId="14" fontId="43" fillId="18" borderId="1" xfId="0" applyNumberFormat="1" applyFont="1" applyFill="1" applyBorder="1" applyAlignment="1">
      <alignment horizontal="center"/>
    </xf>
    <xf numFmtId="2" fontId="43" fillId="18" borderId="15" xfId="0" applyNumberFormat="1" applyFont="1" applyFill="1" applyBorder="1" applyAlignment="1">
      <alignment horizontal="center"/>
    </xf>
    <xf numFmtId="2" fontId="43" fillId="18" borderId="23" xfId="0" applyNumberFormat="1" applyFont="1" applyFill="1" applyBorder="1" applyAlignment="1">
      <alignment horizontal="center"/>
    </xf>
    <xf numFmtId="49" fontId="43" fillId="18" borderId="27" xfId="0" applyNumberFormat="1" applyFont="1" applyFill="1" applyBorder="1" applyAlignment="1">
      <alignment horizontal="left"/>
    </xf>
    <xf numFmtId="2" fontId="43" fillId="18" borderId="64" xfId="0" applyNumberFormat="1" applyFont="1" applyFill="1" applyBorder="1" applyAlignment="1">
      <alignment horizontal="center"/>
    </xf>
    <xf numFmtId="2" fontId="43" fillId="18" borderId="2" xfId="0" applyNumberFormat="1" applyFont="1" applyFill="1" applyBorder="1" applyAlignment="1">
      <alignment horizontal="center"/>
    </xf>
    <xf numFmtId="49" fontId="43" fillId="18" borderId="28" xfId="0" applyNumberFormat="1" applyFont="1" applyFill="1" applyBorder="1" applyAlignment="1">
      <alignment horizontal="left"/>
    </xf>
    <xf numFmtId="0" fontId="44" fillId="18" borderId="63" xfId="0" applyFont="1" applyFill="1" applyBorder="1"/>
    <xf numFmtId="0" fontId="43" fillId="18" borderId="64" xfId="0" applyNumberFormat="1" applyFont="1" applyFill="1" applyBorder="1" applyAlignment="1">
      <alignment horizontal="center"/>
    </xf>
    <xf numFmtId="0" fontId="43" fillId="18" borderId="15" xfId="0" applyNumberFormat="1" applyFont="1" applyFill="1" applyBorder="1" applyAlignment="1">
      <alignment horizontal="center"/>
    </xf>
    <xf numFmtId="2" fontId="43" fillId="18" borderId="59" xfId="0" applyNumberFormat="1" applyFont="1" applyFill="1" applyBorder="1" applyAlignment="1">
      <alignment horizontal="center"/>
    </xf>
    <xf numFmtId="2" fontId="43" fillId="18" borderId="60" xfId="0" applyNumberFormat="1" applyFont="1" applyFill="1" applyBorder="1" applyAlignment="1">
      <alignment horizontal="center"/>
    </xf>
    <xf numFmtId="49" fontId="43" fillId="18" borderId="29" xfId="0" applyNumberFormat="1" applyFont="1" applyFill="1" applyBorder="1" applyAlignment="1">
      <alignment horizontal="left"/>
    </xf>
    <xf numFmtId="0" fontId="43" fillId="18" borderId="65" xfId="0" applyNumberFormat="1" applyFont="1" applyFill="1" applyBorder="1" applyAlignment="1">
      <alignment horizontal="center"/>
    </xf>
    <xf numFmtId="0" fontId="43" fillId="18" borderId="59" xfId="0" applyNumberFormat="1" applyFont="1" applyFill="1" applyBorder="1" applyAlignment="1">
      <alignment horizontal="center"/>
    </xf>
    <xf numFmtId="2" fontId="43" fillId="18" borderId="6" xfId="0" applyNumberFormat="1" applyFont="1" applyFill="1" applyBorder="1" applyAlignment="1">
      <alignment horizontal="center"/>
    </xf>
    <xf numFmtId="0" fontId="44" fillId="18" borderId="44" xfId="0" applyFont="1" applyFill="1" applyBorder="1" applyAlignment="1">
      <alignment horizontal="left"/>
    </xf>
    <xf numFmtId="2" fontId="44" fillId="18" borderId="0" xfId="0" applyNumberFormat="1" applyFont="1" applyFill="1" applyBorder="1" applyAlignment="1">
      <alignment horizontal="center"/>
    </xf>
    <xf numFmtId="0" fontId="45" fillId="18" borderId="42" xfId="0" applyFont="1" applyFill="1" applyBorder="1"/>
    <xf numFmtId="2" fontId="44" fillId="18" borderId="42" xfId="0" applyNumberFormat="1" applyFont="1" applyFill="1" applyBorder="1" applyAlignment="1">
      <alignment horizontal="center"/>
    </xf>
    <xf numFmtId="2" fontId="44" fillId="18" borderId="43" xfId="0" applyNumberFormat="1" applyFont="1" applyFill="1" applyBorder="1" applyAlignment="1">
      <alignment horizontal="center"/>
    </xf>
    <xf numFmtId="2" fontId="43" fillId="18" borderId="39" xfId="0" applyNumberFormat="1" applyFont="1" applyFill="1" applyBorder="1" applyAlignment="1">
      <alignment horizontal="center"/>
    </xf>
    <xf numFmtId="0" fontId="44" fillId="18" borderId="1" xfId="0" applyFont="1" applyFill="1" applyBorder="1" applyAlignment="1">
      <alignment horizontal="center"/>
    </xf>
    <xf numFmtId="164" fontId="44" fillId="18" borderId="15" xfId="0" applyNumberFormat="1" applyFont="1" applyFill="1" applyBorder="1" applyAlignment="1">
      <alignment horizontal="center"/>
    </xf>
    <xf numFmtId="164" fontId="25" fillId="0" borderId="16" xfId="0" applyNumberFormat="1" applyFont="1" applyBorder="1" applyAlignment="1">
      <alignment horizontal="center"/>
    </xf>
    <xf numFmtId="2" fontId="25" fillId="19" borderId="39" xfId="0" applyNumberFormat="1" applyFont="1" applyFill="1" applyBorder="1" applyAlignment="1">
      <alignment horizontal="center"/>
    </xf>
    <xf numFmtId="14" fontId="43" fillId="6" borderId="1" xfId="0" applyNumberFormat="1" applyFont="1" applyFill="1" applyBorder="1" applyAlignment="1">
      <alignment horizontal="center"/>
    </xf>
    <xf numFmtId="2" fontId="43" fillId="6" borderId="15" xfId="0" applyNumberFormat="1" applyFont="1" applyFill="1" applyBorder="1" applyAlignment="1">
      <alignment horizontal="center"/>
    </xf>
    <xf numFmtId="2" fontId="43" fillId="6" borderId="23" xfId="0" applyNumberFormat="1" applyFont="1" applyFill="1" applyBorder="1" applyAlignment="1">
      <alignment horizontal="center"/>
    </xf>
    <xf numFmtId="49" fontId="43" fillId="6" borderId="27" xfId="0" applyNumberFormat="1" applyFont="1" applyFill="1" applyBorder="1" applyAlignment="1">
      <alignment horizontal="left"/>
    </xf>
    <xf numFmtId="2" fontId="43" fillId="6" borderId="64" xfId="0" applyNumberFormat="1" applyFont="1" applyFill="1" applyBorder="1" applyAlignment="1">
      <alignment horizontal="center"/>
    </xf>
    <xf numFmtId="2" fontId="43" fillId="6" borderId="2" xfId="0" applyNumberFormat="1" applyFont="1" applyFill="1" applyBorder="1" applyAlignment="1">
      <alignment horizontal="center"/>
    </xf>
    <xf numFmtId="49" fontId="43" fillId="6" borderId="28" xfId="0" applyNumberFormat="1" applyFont="1" applyFill="1" applyBorder="1" applyAlignment="1">
      <alignment horizontal="left"/>
    </xf>
    <xf numFmtId="0" fontId="43" fillId="6" borderId="64" xfId="0" applyNumberFormat="1" applyFont="1" applyFill="1" applyBorder="1" applyAlignment="1">
      <alignment horizontal="center"/>
    </xf>
    <xf numFmtId="0" fontId="43" fillId="6" borderId="15" xfId="0" applyNumberFormat="1" applyFont="1" applyFill="1" applyBorder="1" applyAlignment="1">
      <alignment horizontal="center"/>
    </xf>
    <xf numFmtId="2" fontId="43" fillId="6" borderId="59" xfId="0" applyNumberFormat="1" applyFont="1" applyFill="1" applyBorder="1" applyAlignment="1">
      <alignment horizontal="center"/>
    </xf>
    <xf numFmtId="2" fontId="43" fillId="6" borderId="60" xfId="0" applyNumberFormat="1" applyFont="1" applyFill="1" applyBorder="1" applyAlignment="1">
      <alignment horizontal="center"/>
    </xf>
    <xf numFmtId="49" fontId="43" fillId="6" borderId="29" xfId="0" applyNumberFormat="1" applyFont="1" applyFill="1" applyBorder="1" applyAlignment="1">
      <alignment horizontal="left"/>
    </xf>
    <xf numFmtId="0" fontId="43" fillId="6" borderId="65" xfId="0" applyNumberFormat="1" applyFont="1" applyFill="1" applyBorder="1" applyAlignment="1">
      <alignment horizontal="center"/>
    </xf>
    <xf numFmtId="0" fontId="43" fillId="6" borderId="59" xfId="0" applyNumberFormat="1" applyFont="1" applyFill="1" applyBorder="1" applyAlignment="1">
      <alignment horizontal="center"/>
    </xf>
    <xf numFmtId="2" fontId="43" fillId="6" borderId="6" xfId="0" applyNumberFormat="1" applyFont="1" applyFill="1" applyBorder="1" applyAlignment="1">
      <alignment horizontal="center"/>
    </xf>
    <xf numFmtId="0" fontId="45" fillId="6" borderId="42" xfId="0" applyFont="1" applyFill="1" applyBorder="1"/>
    <xf numFmtId="0" fontId="44" fillId="6" borderId="1" xfId="0" applyFont="1" applyFill="1" applyBorder="1" applyAlignment="1">
      <alignment horizontal="center"/>
    </xf>
    <xf numFmtId="164" fontId="44" fillId="6" borderId="15" xfId="0" applyNumberFormat="1" applyFont="1" applyFill="1" applyBorder="1" applyAlignment="1">
      <alignment horizontal="center"/>
    </xf>
    <xf numFmtId="16" fontId="22" fillId="10" borderId="13" xfId="0" applyNumberFormat="1" applyFont="1" applyFill="1" applyBorder="1" applyAlignment="1">
      <alignment horizontal="center"/>
    </xf>
    <xf numFmtId="0" fontId="22" fillId="10" borderId="14" xfId="0" applyFont="1" applyFill="1" applyBorder="1" applyAlignment="1">
      <alignment horizontal="center"/>
    </xf>
    <xf numFmtId="2" fontId="44" fillId="6" borderId="11" xfId="0" applyNumberFormat="1" applyFont="1" applyFill="1" applyBorder="1" applyAlignment="1">
      <alignment horizontal="center"/>
    </xf>
    <xf numFmtId="2" fontId="44" fillId="6" borderId="62" xfId="0" applyNumberFormat="1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44" fillId="6" borderId="11" xfId="0" applyFont="1" applyFill="1" applyBorder="1" applyAlignment="1">
      <alignment horizontal="left"/>
    </xf>
    <xf numFmtId="2" fontId="44" fillId="6" borderId="66" xfId="0" applyNumberFormat="1" applyFont="1" applyFill="1" applyBorder="1" applyAlignment="1">
      <alignment horizontal="center"/>
    </xf>
    <xf numFmtId="164" fontId="25" fillId="0" borderId="15" xfId="0" applyNumberFormat="1" applyFont="1" applyFill="1" applyBorder="1" applyAlignment="1">
      <alignment horizontal="center"/>
    </xf>
    <xf numFmtId="0" fontId="3" fillId="0" borderId="1" xfId="0" applyFont="1" applyBorder="1"/>
    <xf numFmtId="2" fontId="3" fillId="0" borderId="15" xfId="0" applyNumberFormat="1" applyFont="1" applyBorder="1" applyAlignment="1">
      <alignment horizontal="center"/>
    </xf>
    <xf numFmtId="0" fontId="3" fillId="0" borderId="5" xfId="0" applyFont="1" applyBorder="1"/>
    <xf numFmtId="2" fontId="3" fillId="0" borderId="59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7" xfId="0" applyFont="1" applyBorder="1"/>
    <xf numFmtId="0" fontId="3" fillId="0" borderId="69" xfId="0" applyFont="1" applyBorder="1" applyAlignment="1">
      <alignment horizontal="center"/>
    </xf>
    <xf numFmtId="0" fontId="2" fillId="0" borderId="11" xfId="0" applyFont="1" applyBorder="1"/>
    <xf numFmtId="0" fontId="2" fillId="0" borderId="66" xfId="0" applyFont="1" applyBorder="1" applyAlignment="1">
      <alignment horizontal="center"/>
    </xf>
    <xf numFmtId="2" fontId="2" fillId="0" borderId="62" xfId="0" applyNumberFormat="1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2" fontId="43" fillId="0" borderId="0" xfId="0" applyNumberFormat="1" applyFont="1" applyFill="1" applyBorder="1" applyAlignment="1">
      <alignment horizontal="center"/>
    </xf>
    <xf numFmtId="0" fontId="29" fillId="0" borderId="0" xfId="0" applyFont="1" applyFill="1" applyBorder="1"/>
    <xf numFmtId="0" fontId="30" fillId="0" borderId="45" xfId="0" applyFont="1" applyFill="1" applyBorder="1" applyAlignment="1">
      <alignment horizontal="center"/>
    </xf>
    <xf numFmtId="0" fontId="29" fillId="0" borderId="45" xfId="0" applyFont="1" applyFill="1" applyBorder="1"/>
    <xf numFmtId="0" fontId="28" fillId="0" borderId="0" xfId="0" applyFont="1" applyBorder="1"/>
    <xf numFmtId="0" fontId="28" fillId="0" borderId="45" xfId="0" applyFont="1" applyBorder="1"/>
    <xf numFmtId="0" fontId="29" fillId="0" borderId="45" xfId="0" applyFont="1" applyBorder="1"/>
    <xf numFmtId="0" fontId="2" fillId="0" borderId="45" xfId="0" applyFont="1" applyBorder="1"/>
    <xf numFmtId="0" fontId="2" fillId="0" borderId="42" xfId="0" applyFont="1" applyBorder="1"/>
    <xf numFmtId="0" fontId="2" fillId="0" borderId="43" xfId="0" applyFont="1" applyBorder="1"/>
    <xf numFmtId="0" fontId="25" fillId="6" borderId="1" xfId="0" applyFont="1" applyFill="1" applyBorder="1" applyAlignment="1">
      <alignment horizontal="center"/>
    </xf>
    <xf numFmtId="2" fontId="3" fillId="0" borderId="68" xfId="0" applyNumberFormat="1" applyFont="1" applyBorder="1" applyAlignment="1">
      <alignment horizontal="center"/>
    </xf>
    <xf numFmtId="164" fontId="25" fillId="6" borderId="15" xfId="0" applyNumberFormat="1" applyFont="1" applyFill="1" applyBorder="1" applyAlignment="1">
      <alignment horizontal="center"/>
    </xf>
    <xf numFmtId="14" fontId="43" fillId="20" borderId="1" xfId="0" applyNumberFormat="1" applyFont="1" applyFill="1" applyBorder="1" applyAlignment="1">
      <alignment horizontal="center"/>
    </xf>
    <xf numFmtId="2" fontId="43" fillId="20" borderId="15" xfId="0" applyNumberFormat="1" applyFont="1" applyFill="1" applyBorder="1" applyAlignment="1">
      <alignment horizontal="center"/>
    </xf>
    <xf numFmtId="2" fontId="43" fillId="20" borderId="23" xfId="0" applyNumberFormat="1" applyFont="1" applyFill="1" applyBorder="1" applyAlignment="1">
      <alignment horizontal="center"/>
    </xf>
    <xf numFmtId="49" fontId="43" fillId="20" borderId="27" xfId="0" applyNumberFormat="1" applyFont="1" applyFill="1" applyBorder="1" applyAlignment="1">
      <alignment horizontal="left"/>
    </xf>
    <xf numFmtId="2" fontId="43" fillId="20" borderId="64" xfId="0" applyNumberFormat="1" applyFont="1" applyFill="1" applyBorder="1" applyAlignment="1">
      <alignment horizontal="center"/>
    </xf>
    <xf numFmtId="2" fontId="43" fillId="20" borderId="2" xfId="0" applyNumberFormat="1" applyFont="1" applyFill="1" applyBorder="1" applyAlignment="1">
      <alignment horizontal="center"/>
    </xf>
    <xf numFmtId="49" fontId="43" fillId="20" borderId="28" xfId="0" applyNumberFormat="1" applyFont="1" applyFill="1" applyBorder="1" applyAlignment="1">
      <alignment horizontal="left"/>
    </xf>
    <xf numFmtId="0" fontId="43" fillId="20" borderId="64" xfId="0" applyNumberFormat="1" applyFont="1" applyFill="1" applyBorder="1" applyAlignment="1">
      <alignment horizontal="center"/>
    </xf>
    <xf numFmtId="0" fontId="43" fillId="20" borderId="15" xfId="0" applyNumberFormat="1" applyFont="1" applyFill="1" applyBorder="1" applyAlignment="1">
      <alignment horizontal="center"/>
    </xf>
    <xf numFmtId="2" fontId="43" fillId="20" borderId="59" xfId="0" applyNumberFormat="1" applyFont="1" applyFill="1" applyBorder="1" applyAlignment="1">
      <alignment horizontal="center"/>
    </xf>
    <xf numFmtId="2" fontId="43" fillId="20" borderId="60" xfId="0" applyNumberFormat="1" applyFont="1" applyFill="1" applyBorder="1" applyAlignment="1">
      <alignment horizontal="center"/>
    </xf>
    <xf numFmtId="49" fontId="43" fillId="20" borderId="29" xfId="0" applyNumberFormat="1" applyFont="1" applyFill="1" applyBorder="1" applyAlignment="1">
      <alignment horizontal="left"/>
    </xf>
    <xf numFmtId="0" fontId="43" fillId="20" borderId="65" xfId="0" applyNumberFormat="1" applyFont="1" applyFill="1" applyBorder="1" applyAlignment="1">
      <alignment horizontal="center"/>
    </xf>
    <xf numFmtId="0" fontId="43" fillId="20" borderId="59" xfId="0" applyNumberFormat="1" applyFont="1" applyFill="1" applyBorder="1" applyAlignment="1">
      <alignment horizontal="center"/>
    </xf>
    <xf numFmtId="2" fontId="43" fillId="20" borderId="6" xfId="0" applyNumberFormat="1" applyFont="1" applyFill="1" applyBorder="1" applyAlignment="1">
      <alignment horizontal="center"/>
    </xf>
    <xf numFmtId="0" fontId="44" fillId="20" borderId="11" xfId="0" applyFont="1" applyFill="1" applyBorder="1" applyAlignment="1">
      <alignment horizontal="left"/>
    </xf>
    <xf numFmtId="2" fontId="44" fillId="20" borderId="62" xfId="0" applyNumberFormat="1" applyFont="1" applyFill="1" applyBorder="1" applyAlignment="1">
      <alignment horizontal="center"/>
    </xf>
    <xf numFmtId="2" fontId="44" fillId="20" borderId="66" xfId="0" applyNumberFormat="1" applyFont="1" applyFill="1" applyBorder="1" applyAlignment="1">
      <alignment horizontal="center"/>
    </xf>
    <xf numFmtId="0" fontId="45" fillId="20" borderId="42" xfId="0" applyFont="1" applyFill="1" applyBorder="1"/>
    <xf numFmtId="2" fontId="44" fillId="20" borderId="11" xfId="0" applyNumberFormat="1" applyFont="1" applyFill="1" applyBorder="1" applyAlignment="1">
      <alignment horizontal="center"/>
    </xf>
    <xf numFmtId="22" fontId="13" fillId="6" borderId="39" xfId="0" applyNumberFormat="1" applyFont="1" applyFill="1" applyBorder="1" applyAlignment="1">
      <alignment horizontal="center"/>
    </xf>
    <xf numFmtId="2" fontId="43" fillId="0" borderId="0" xfId="0" applyNumberFormat="1" applyFont="1" applyFill="1" applyBorder="1" applyAlignment="1">
      <alignment horizontal="center" wrapText="1"/>
    </xf>
    <xf numFmtId="0" fontId="19" fillId="13" borderId="48" xfId="0" applyFont="1" applyFill="1" applyBorder="1" applyAlignment="1">
      <alignment wrapText="1"/>
    </xf>
    <xf numFmtId="0" fontId="19" fillId="13" borderId="49" xfId="0" applyFont="1" applyFill="1" applyBorder="1" applyAlignment="1">
      <alignment wrapText="1"/>
    </xf>
    <xf numFmtId="0" fontId="19" fillId="13" borderId="50" xfId="0" applyFont="1" applyFill="1" applyBorder="1" applyAlignment="1">
      <alignment wrapText="1"/>
    </xf>
    <xf numFmtId="0" fontId="0" fillId="13" borderId="53" xfId="0" applyFill="1" applyBorder="1" applyAlignment="1">
      <alignment wrapText="1"/>
    </xf>
    <xf numFmtId="0" fontId="0" fillId="13" borderId="47" xfId="0" applyFill="1" applyBorder="1" applyAlignment="1">
      <alignment wrapText="1"/>
    </xf>
    <xf numFmtId="0" fontId="0" fillId="13" borderId="54" xfId="0" applyFill="1" applyBorder="1" applyAlignment="1">
      <alignment wrapText="1"/>
    </xf>
    <xf numFmtId="0" fontId="19" fillId="13" borderId="56" xfId="0" applyFont="1" applyFill="1" applyBorder="1" applyAlignment="1">
      <alignment horizontal="right" wrapText="1"/>
    </xf>
    <xf numFmtId="0" fontId="19" fillId="13" borderId="57" xfId="0" applyFont="1" applyFill="1" applyBorder="1" applyAlignment="1">
      <alignment horizontal="right" wrapText="1"/>
    </xf>
    <xf numFmtId="0" fontId="19" fillId="13" borderId="58" xfId="0" applyFont="1" applyFill="1" applyBorder="1" applyAlignment="1">
      <alignment horizontal="right" wrapText="1"/>
    </xf>
  </cellXfs>
  <cellStyles count="4">
    <cellStyle name="Kontrolní buňka" xfId="2" builtinId="23"/>
    <cellStyle name="Neutrální" xfId="3" builtinId="28"/>
    <cellStyle name="Normální" xfId="0" builtinId="0"/>
    <cellStyle name="Text upozornění" xfId="1" builtin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60484635298136E-2"/>
          <c:y val="4.2183469702682899E-2"/>
          <c:w val="0.88521402909738856"/>
          <c:h val="0.813878130098608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'2012'!$D$4:$D$33</c:f>
              <c:numCache>
                <c:formatCode>General</c:formatCode>
                <c:ptCount val="30"/>
                <c:pt idx="0">
                  <c:v>2.65</c:v>
                </c:pt>
                <c:pt idx="1">
                  <c:v>5.0199999999999996</c:v>
                </c:pt>
                <c:pt idx="2">
                  <c:v>18.670000000000002</c:v>
                </c:pt>
                <c:pt idx="3">
                  <c:v>5.94</c:v>
                </c:pt>
                <c:pt idx="4">
                  <c:v>4.5</c:v>
                </c:pt>
                <c:pt idx="5">
                  <c:v>9.0299999999999994</c:v>
                </c:pt>
                <c:pt idx="6">
                  <c:v>1.42</c:v>
                </c:pt>
                <c:pt idx="7">
                  <c:v>10.1</c:v>
                </c:pt>
                <c:pt idx="8">
                  <c:v>4.7</c:v>
                </c:pt>
                <c:pt idx="9">
                  <c:v>18.48</c:v>
                </c:pt>
                <c:pt idx="10">
                  <c:v>17.850000000000001</c:v>
                </c:pt>
                <c:pt idx="11">
                  <c:v>2.16</c:v>
                </c:pt>
                <c:pt idx="12">
                  <c:v>4.3099999999999996</c:v>
                </c:pt>
                <c:pt idx="13">
                  <c:v>21.69</c:v>
                </c:pt>
                <c:pt idx="14">
                  <c:v>24.82</c:v>
                </c:pt>
                <c:pt idx="15">
                  <c:v>5.19</c:v>
                </c:pt>
                <c:pt idx="16">
                  <c:v>22.4</c:v>
                </c:pt>
                <c:pt idx="17">
                  <c:v>3.52</c:v>
                </c:pt>
                <c:pt idx="18">
                  <c:v>6.75</c:v>
                </c:pt>
                <c:pt idx="19">
                  <c:v>13.41</c:v>
                </c:pt>
                <c:pt idx="20">
                  <c:v>2.38</c:v>
                </c:pt>
                <c:pt idx="21">
                  <c:v>9.35</c:v>
                </c:pt>
                <c:pt idx="22">
                  <c:v>2.14</c:v>
                </c:pt>
                <c:pt idx="23">
                  <c:v>5.09</c:v>
                </c:pt>
                <c:pt idx="24">
                  <c:v>4.2</c:v>
                </c:pt>
                <c:pt idx="25">
                  <c:v>12.41</c:v>
                </c:pt>
                <c:pt idx="26">
                  <c:v>5.0199999999999996</c:v>
                </c:pt>
                <c:pt idx="27">
                  <c:v>6.22</c:v>
                </c:pt>
                <c:pt idx="28">
                  <c:v>5.18</c:v>
                </c:pt>
                <c:pt idx="29">
                  <c:v>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82048"/>
        <c:axId val="32948992"/>
      </c:barChart>
      <c:catAx>
        <c:axId val="32882048"/>
        <c:scaling>
          <c:orientation val="minMax"/>
        </c:scaling>
        <c:delete val="0"/>
        <c:axPos val="b"/>
        <c:majorTickMark val="out"/>
        <c:minorTickMark val="none"/>
        <c:tickLblPos val="nextTo"/>
        <c:crossAx val="32948992"/>
        <c:crosses val="autoZero"/>
        <c:auto val="1"/>
        <c:lblAlgn val="ctr"/>
        <c:lblOffset val="100"/>
        <c:noMultiLvlLbl val="0"/>
      </c:catAx>
      <c:valAx>
        <c:axId val="32948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882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162729658792912E-2"/>
          <c:y val="6.5289442986293383E-2"/>
          <c:w val="0.91597134733160002"/>
          <c:h val="0.797662583843686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'2012'!$G$3</c:f>
              <c:strCache>
                <c:ptCount val="1"/>
                <c:pt idx="0">
                  <c:v>kWh/den</c:v>
                </c:pt>
              </c:strCache>
            </c:strRef>
          </c:tx>
          <c:invertIfNegative val="0"/>
          <c:cat>
            <c:numRef>
              <c:f>'2012'!$F$4:$F$34</c:f>
              <c:numCache>
                <c:formatCode>d\-mmm</c:formatCode>
                <c:ptCount val="31"/>
                <c:pt idx="0">
                  <c:v>41244</c:v>
                </c:pt>
                <c:pt idx="1">
                  <c:v>41245</c:v>
                </c:pt>
                <c:pt idx="2">
                  <c:v>41246</c:v>
                </c:pt>
                <c:pt idx="3">
                  <c:v>41247</c:v>
                </c:pt>
                <c:pt idx="4">
                  <c:v>41248</c:v>
                </c:pt>
                <c:pt idx="5">
                  <c:v>41249</c:v>
                </c:pt>
                <c:pt idx="6">
                  <c:v>41250</c:v>
                </c:pt>
                <c:pt idx="7">
                  <c:v>41251</c:v>
                </c:pt>
                <c:pt idx="8">
                  <c:v>41252</c:v>
                </c:pt>
                <c:pt idx="9">
                  <c:v>41253</c:v>
                </c:pt>
                <c:pt idx="10">
                  <c:v>41254</c:v>
                </c:pt>
                <c:pt idx="11">
                  <c:v>41255</c:v>
                </c:pt>
                <c:pt idx="12">
                  <c:v>41256</c:v>
                </c:pt>
                <c:pt idx="13">
                  <c:v>41257</c:v>
                </c:pt>
                <c:pt idx="14">
                  <c:v>41258</c:v>
                </c:pt>
                <c:pt idx="15">
                  <c:v>41259</c:v>
                </c:pt>
                <c:pt idx="16">
                  <c:v>41260</c:v>
                </c:pt>
                <c:pt idx="17">
                  <c:v>41261</c:v>
                </c:pt>
                <c:pt idx="18">
                  <c:v>41262</c:v>
                </c:pt>
                <c:pt idx="19">
                  <c:v>41263</c:v>
                </c:pt>
                <c:pt idx="20">
                  <c:v>41264</c:v>
                </c:pt>
                <c:pt idx="21">
                  <c:v>41265</c:v>
                </c:pt>
                <c:pt idx="22">
                  <c:v>41266</c:v>
                </c:pt>
                <c:pt idx="23">
                  <c:v>41267</c:v>
                </c:pt>
                <c:pt idx="24">
                  <c:v>41268</c:v>
                </c:pt>
                <c:pt idx="25">
                  <c:v>41269</c:v>
                </c:pt>
                <c:pt idx="26">
                  <c:v>41270</c:v>
                </c:pt>
                <c:pt idx="27">
                  <c:v>41271</c:v>
                </c:pt>
                <c:pt idx="28">
                  <c:v>41272</c:v>
                </c:pt>
                <c:pt idx="29">
                  <c:v>41273</c:v>
                </c:pt>
                <c:pt idx="30">
                  <c:v>41274</c:v>
                </c:pt>
              </c:numCache>
            </c:numRef>
          </c:cat>
          <c:val>
            <c:numRef>
              <c:f>'2012'!$G$4:$G$34</c:f>
              <c:numCache>
                <c:formatCode>General</c:formatCode>
                <c:ptCount val="31"/>
                <c:pt idx="0">
                  <c:v>5.4</c:v>
                </c:pt>
                <c:pt idx="1">
                  <c:v>3.1</c:v>
                </c:pt>
                <c:pt idx="2">
                  <c:v>0.31</c:v>
                </c:pt>
                <c:pt idx="3">
                  <c:v>0.65</c:v>
                </c:pt>
                <c:pt idx="4">
                  <c:v>8.58</c:v>
                </c:pt>
                <c:pt idx="5">
                  <c:v>10.41</c:v>
                </c:pt>
                <c:pt idx="6">
                  <c:v>8.91</c:v>
                </c:pt>
                <c:pt idx="7">
                  <c:v>16.18</c:v>
                </c:pt>
                <c:pt idx="8">
                  <c:v>15.01</c:v>
                </c:pt>
                <c:pt idx="9">
                  <c:v>3.84</c:v>
                </c:pt>
                <c:pt idx="10">
                  <c:v>0.21</c:v>
                </c:pt>
                <c:pt idx="11">
                  <c:v>0.17</c:v>
                </c:pt>
                <c:pt idx="12">
                  <c:v>1.98</c:v>
                </c:pt>
                <c:pt idx="13">
                  <c:v>7.77</c:v>
                </c:pt>
                <c:pt idx="14">
                  <c:v>2</c:v>
                </c:pt>
                <c:pt idx="15">
                  <c:v>4.3899999999999997</c:v>
                </c:pt>
                <c:pt idx="16">
                  <c:v>3.7</c:v>
                </c:pt>
                <c:pt idx="17">
                  <c:v>3.03</c:v>
                </c:pt>
                <c:pt idx="18">
                  <c:v>1.48</c:v>
                </c:pt>
                <c:pt idx="19">
                  <c:v>11.8</c:v>
                </c:pt>
                <c:pt idx="20">
                  <c:v>1.88</c:v>
                </c:pt>
                <c:pt idx="21">
                  <c:v>1.02</c:v>
                </c:pt>
                <c:pt idx="22">
                  <c:v>4.37</c:v>
                </c:pt>
                <c:pt idx="23">
                  <c:v>3.5</c:v>
                </c:pt>
                <c:pt idx="24">
                  <c:v>5.26</c:v>
                </c:pt>
                <c:pt idx="25">
                  <c:v>5.0599999999999996</c:v>
                </c:pt>
                <c:pt idx="26">
                  <c:v>5.58</c:v>
                </c:pt>
                <c:pt idx="27">
                  <c:v>7.2</c:v>
                </c:pt>
                <c:pt idx="28">
                  <c:v>17.5</c:v>
                </c:pt>
                <c:pt idx="29">
                  <c:v>15.96</c:v>
                </c:pt>
                <c:pt idx="30">
                  <c:v>17.22</c:v>
                </c:pt>
              </c:numCache>
            </c:numRef>
          </c:val>
        </c:ser>
        <c:ser>
          <c:idx val="1"/>
          <c:order val="1"/>
          <c:tx>
            <c:strRef>
              <c:f>'2012'!$H$3</c:f>
              <c:strCache>
                <c:ptCount val="1"/>
                <c:pt idx="0">
                  <c:v>přetok ven do čezu</c:v>
                </c:pt>
              </c:strCache>
            </c:strRef>
          </c:tx>
          <c:invertIfNegative val="0"/>
          <c:cat>
            <c:numRef>
              <c:f>'2012'!$F$4:$F$34</c:f>
              <c:numCache>
                <c:formatCode>d\-mmm</c:formatCode>
                <c:ptCount val="31"/>
                <c:pt idx="0">
                  <c:v>41244</c:v>
                </c:pt>
                <c:pt idx="1">
                  <c:v>41245</c:v>
                </c:pt>
                <c:pt idx="2">
                  <c:v>41246</c:v>
                </c:pt>
                <c:pt idx="3">
                  <c:v>41247</c:v>
                </c:pt>
                <c:pt idx="4">
                  <c:v>41248</c:v>
                </c:pt>
                <c:pt idx="5">
                  <c:v>41249</c:v>
                </c:pt>
                <c:pt idx="6">
                  <c:v>41250</c:v>
                </c:pt>
                <c:pt idx="7">
                  <c:v>41251</c:v>
                </c:pt>
                <c:pt idx="8">
                  <c:v>41252</c:v>
                </c:pt>
                <c:pt idx="9">
                  <c:v>41253</c:v>
                </c:pt>
                <c:pt idx="10">
                  <c:v>41254</c:v>
                </c:pt>
                <c:pt idx="11">
                  <c:v>41255</c:v>
                </c:pt>
                <c:pt idx="12">
                  <c:v>41256</c:v>
                </c:pt>
                <c:pt idx="13">
                  <c:v>41257</c:v>
                </c:pt>
                <c:pt idx="14">
                  <c:v>41258</c:v>
                </c:pt>
                <c:pt idx="15">
                  <c:v>41259</c:v>
                </c:pt>
                <c:pt idx="16">
                  <c:v>41260</c:v>
                </c:pt>
                <c:pt idx="17">
                  <c:v>41261</c:v>
                </c:pt>
                <c:pt idx="18">
                  <c:v>41262</c:v>
                </c:pt>
                <c:pt idx="19">
                  <c:v>41263</c:v>
                </c:pt>
                <c:pt idx="20">
                  <c:v>41264</c:v>
                </c:pt>
                <c:pt idx="21">
                  <c:v>41265</c:v>
                </c:pt>
                <c:pt idx="22">
                  <c:v>41266</c:v>
                </c:pt>
                <c:pt idx="23">
                  <c:v>41267</c:v>
                </c:pt>
                <c:pt idx="24">
                  <c:v>41268</c:v>
                </c:pt>
                <c:pt idx="25">
                  <c:v>41269</c:v>
                </c:pt>
                <c:pt idx="26">
                  <c:v>41270</c:v>
                </c:pt>
                <c:pt idx="27">
                  <c:v>41271</c:v>
                </c:pt>
                <c:pt idx="28">
                  <c:v>41272</c:v>
                </c:pt>
                <c:pt idx="29">
                  <c:v>41273</c:v>
                </c:pt>
                <c:pt idx="30">
                  <c:v>41274</c:v>
                </c:pt>
              </c:numCache>
            </c:numRef>
          </c:cat>
          <c:val>
            <c:numRef>
              <c:f>'2012'!$H$4:$H$34</c:f>
              <c:numCache>
                <c:formatCode>General</c:formatCode>
                <c:ptCount val="31"/>
                <c:pt idx="0">
                  <c:v>2.75</c:v>
                </c:pt>
                <c:pt idx="1">
                  <c:v>1.5</c:v>
                </c:pt>
                <c:pt idx="2">
                  <c:v>0.25</c:v>
                </c:pt>
                <c:pt idx="3">
                  <c:v>0.25</c:v>
                </c:pt>
                <c:pt idx="4">
                  <c:v>7</c:v>
                </c:pt>
                <c:pt idx="5">
                  <c:v>8.5</c:v>
                </c:pt>
                <c:pt idx="6">
                  <c:v>6.25</c:v>
                </c:pt>
                <c:pt idx="7">
                  <c:v>13.25</c:v>
                </c:pt>
                <c:pt idx="8">
                  <c:v>13.5</c:v>
                </c:pt>
                <c:pt idx="9">
                  <c:v>2.25</c:v>
                </c:pt>
                <c:pt idx="10">
                  <c:v>0.25</c:v>
                </c:pt>
                <c:pt idx="11">
                  <c:v>0</c:v>
                </c:pt>
                <c:pt idx="12">
                  <c:v>1.25</c:v>
                </c:pt>
                <c:pt idx="13">
                  <c:v>7</c:v>
                </c:pt>
                <c:pt idx="14">
                  <c:v>0.75</c:v>
                </c:pt>
                <c:pt idx="15">
                  <c:v>3</c:v>
                </c:pt>
                <c:pt idx="16">
                  <c:v>2.5</c:v>
                </c:pt>
                <c:pt idx="17">
                  <c:v>2.5</c:v>
                </c:pt>
                <c:pt idx="18">
                  <c:v>1.5</c:v>
                </c:pt>
                <c:pt idx="19">
                  <c:v>9.75</c:v>
                </c:pt>
                <c:pt idx="20">
                  <c:v>1.25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3.75</c:v>
                </c:pt>
                <c:pt idx="25">
                  <c:v>3.5</c:v>
                </c:pt>
                <c:pt idx="26">
                  <c:v>4.5</c:v>
                </c:pt>
                <c:pt idx="27">
                  <c:v>5.75</c:v>
                </c:pt>
                <c:pt idx="28">
                  <c:v>12.5</c:v>
                </c:pt>
                <c:pt idx="29">
                  <c:v>11.25</c:v>
                </c:pt>
                <c:pt idx="30">
                  <c:v>12</c:v>
                </c:pt>
              </c:numCache>
            </c:numRef>
          </c:val>
        </c:ser>
        <c:ser>
          <c:idx val="2"/>
          <c:order val="2"/>
          <c:tx>
            <c:strRef>
              <c:f>'2012'!$I$3</c:f>
              <c:strCache>
                <c:ptCount val="1"/>
                <c:pt idx="0">
                  <c:v>dodávka z čezu</c:v>
                </c:pt>
              </c:strCache>
            </c:strRef>
          </c:tx>
          <c:invertIfNegative val="0"/>
          <c:cat>
            <c:numRef>
              <c:f>'2012'!$F$4:$F$34</c:f>
              <c:numCache>
                <c:formatCode>d\-mmm</c:formatCode>
                <c:ptCount val="31"/>
                <c:pt idx="0">
                  <c:v>41244</c:v>
                </c:pt>
                <c:pt idx="1">
                  <c:v>41245</c:v>
                </c:pt>
                <c:pt idx="2">
                  <c:v>41246</c:v>
                </c:pt>
                <c:pt idx="3">
                  <c:v>41247</c:v>
                </c:pt>
                <c:pt idx="4">
                  <c:v>41248</c:v>
                </c:pt>
                <c:pt idx="5">
                  <c:v>41249</c:v>
                </c:pt>
                <c:pt idx="6">
                  <c:v>41250</c:v>
                </c:pt>
                <c:pt idx="7">
                  <c:v>41251</c:v>
                </c:pt>
                <c:pt idx="8">
                  <c:v>41252</c:v>
                </c:pt>
                <c:pt idx="9">
                  <c:v>41253</c:v>
                </c:pt>
                <c:pt idx="10">
                  <c:v>41254</c:v>
                </c:pt>
                <c:pt idx="11">
                  <c:v>41255</c:v>
                </c:pt>
                <c:pt idx="12">
                  <c:v>41256</c:v>
                </c:pt>
                <c:pt idx="13">
                  <c:v>41257</c:v>
                </c:pt>
                <c:pt idx="14">
                  <c:v>41258</c:v>
                </c:pt>
                <c:pt idx="15">
                  <c:v>41259</c:v>
                </c:pt>
                <c:pt idx="16">
                  <c:v>41260</c:v>
                </c:pt>
                <c:pt idx="17">
                  <c:v>41261</c:v>
                </c:pt>
                <c:pt idx="18">
                  <c:v>41262</c:v>
                </c:pt>
                <c:pt idx="19">
                  <c:v>41263</c:v>
                </c:pt>
                <c:pt idx="20">
                  <c:v>41264</c:v>
                </c:pt>
                <c:pt idx="21">
                  <c:v>41265</c:v>
                </c:pt>
                <c:pt idx="22">
                  <c:v>41266</c:v>
                </c:pt>
                <c:pt idx="23">
                  <c:v>41267</c:v>
                </c:pt>
                <c:pt idx="24">
                  <c:v>41268</c:v>
                </c:pt>
                <c:pt idx="25">
                  <c:v>41269</c:v>
                </c:pt>
                <c:pt idx="26">
                  <c:v>41270</c:v>
                </c:pt>
                <c:pt idx="27">
                  <c:v>41271</c:v>
                </c:pt>
                <c:pt idx="28">
                  <c:v>41272</c:v>
                </c:pt>
                <c:pt idx="29">
                  <c:v>41273</c:v>
                </c:pt>
                <c:pt idx="30">
                  <c:v>41274</c:v>
                </c:pt>
              </c:numCache>
            </c:numRef>
          </c:cat>
          <c:val>
            <c:numRef>
              <c:f>'2012'!$I$4:$I$34</c:f>
              <c:numCache>
                <c:formatCode>General</c:formatCode>
                <c:ptCount val="31"/>
                <c:pt idx="0">
                  <c:v>6.25</c:v>
                </c:pt>
                <c:pt idx="1">
                  <c:v>9</c:v>
                </c:pt>
                <c:pt idx="2">
                  <c:v>16</c:v>
                </c:pt>
                <c:pt idx="3">
                  <c:v>15</c:v>
                </c:pt>
                <c:pt idx="4">
                  <c:v>11.75</c:v>
                </c:pt>
                <c:pt idx="5">
                  <c:v>7.25</c:v>
                </c:pt>
                <c:pt idx="6">
                  <c:v>6.5</c:v>
                </c:pt>
                <c:pt idx="7">
                  <c:v>9.75</c:v>
                </c:pt>
                <c:pt idx="8">
                  <c:v>6.5</c:v>
                </c:pt>
                <c:pt idx="9">
                  <c:v>6.75</c:v>
                </c:pt>
                <c:pt idx="10">
                  <c:v>8.75</c:v>
                </c:pt>
                <c:pt idx="11">
                  <c:v>10.25</c:v>
                </c:pt>
                <c:pt idx="12">
                  <c:v>9.75</c:v>
                </c:pt>
                <c:pt idx="13">
                  <c:v>8.75</c:v>
                </c:pt>
                <c:pt idx="14">
                  <c:v>5.25</c:v>
                </c:pt>
                <c:pt idx="15">
                  <c:v>11.5</c:v>
                </c:pt>
                <c:pt idx="16">
                  <c:v>7.5</c:v>
                </c:pt>
                <c:pt idx="17">
                  <c:v>6</c:v>
                </c:pt>
                <c:pt idx="18">
                  <c:v>8</c:v>
                </c:pt>
                <c:pt idx="19">
                  <c:v>8.5</c:v>
                </c:pt>
                <c:pt idx="20">
                  <c:v>8.75</c:v>
                </c:pt>
                <c:pt idx="21">
                  <c:v>7.75</c:v>
                </c:pt>
                <c:pt idx="22">
                  <c:v>10.25</c:v>
                </c:pt>
                <c:pt idx="23">
                  <c:v>9.75</c:v>
                </c:pt>
                <c:pt idx="24">
                  <c:v>9</c:v>
                </c:pt>
                <c:pt idx="25">
                  <c:v>9.5</c:v>
                </c:pt>
                <c:pt idx="26">
                  <c:v>9.75</c:v>
                </c:pt>
                <c:pt idx="27">
                  <c:v>9.75</c:v>
                </c:pt>
                <c:pt idx="28">
                  <c:v>7.5</c:v>
                </c:pt>
                <c:pt idx="29">
                  <c:v>9</c:v>
                </c:pt>
                <c:pt idx="30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'2012'!$J$3</c:f>
              <c:strCache>
                <c:ptCount val="1"/>
                <c:pt idx="0">
                  <c:v>vlastní spotřeba</c:v>
                </c:pt>
              </c:strCache>
            </c:strRef>
          </c:tx>
          <c:invertIfNegative val="0"/>
          <c:cat>
            <c:numRef>
              <c:f>'2012'!$F$4:$F$34</c:f>
              <c:numCache>
                <c:formatCode>d\-mmm</c:formatCode>
                <c:ptCount val="31"/>
                <c:pt idx="0">
                  <c:v>41244</c:v>
                </c:pt>
                <c:pt idx="1">
                  <c:v>41245</c:v>
                </c:pt>
                <c:pt idx="2">
                  <c:v>41246</c:v>
                </c:pt>
                <c:pt idx="3">
                  <c:v>41247</c:v>
                </c:pt>
                <c:pt idx="4">
                  <c:v>41248</c:v>
                </c:pt>
                <c:pt idx="5">
                  <c:v>41249</c:v>
                </c:pt>
                <c:pt idx="6">
                  <c:v>41250</c:v>
                </c:pt>
                <c:pt idx="7">
                  <c:v>41251</c:v>
                </c:pt>
                <c:pt idx="8">
                  <c:v>41252</c:v>
                </c:pt>
                <c:pt idx="9">
                  <c:v>41253</c:v>
                </c:pt>
                <c:pt idx="10">
                  <c:v>41254</c:v>
                </c:pt>
                <c:pt idx="11">
                  <c:v>41255</c:v>
                </c:pt>
                <c:pt idx="12">
                  <c:v>41256</c:v>
                </c:pt>
                <c:pt idx="13">
                  <c:v>41257</c:v>
                </c:pt>
                <c:pt idx="14">
                  <c:v>41258</c:v>
                </c:pt>
                <c:pt idx="15">
                  <c:v>41259</c:v>
                </c:pt>
                <c:pt idx="16">
                  <c:v>41260</c:v>
                </c:pt>
                <c:pt idx="17">
                  <c:v>41261</c:v>
                </c:pt>
                <c:pt idx="18">
                  <c:v>41262</c:v>
                </c:pt>
                <c:pt idx="19">
                  <c:v>41263</c:v>
                </c:pt>
                <c:pt idx="20">
                  <c:v>41264</c:v>
                </c:pt>
                <c:pt idx="21">
                  <c:v>41265</c:v>
                </c:pt>
                <c:pt idx="22">
                  <c:v>41266</c:v>
                </c:pt>
                <c:pt idx="23">
                  <c:v>41267</c:v>
                </c:pt>
                <c:pt idx="24">
                  <c:v>41268</c:v>
                </c:pt>
                <c:pt idx="25">
                  <c:v>41269</c:v>
                </c:pt>
                <c:pt idx="26">
                  <c:v>41270</c:v>
                </c:pt>
                <c:pt idx="27">
                  <c:v>41271</c:v>
                </c:pt>
                <c:pt idx="28">
                  <c:v>41272</c:v>
                </c:pt>
                <c:pt idx="29">
                  <c:v>41273</c:v>
                </c:pt>
                <c:pt idx="30">
                  <c:v>41274</c:v>
                </c:pt>
              </c:numCache>
            </c:numRef>
          </c:cat>
          <c:val>
            <c:numRef>
              <c:f>'2012'!$J$4:$J$34</c:f>
              <c:numCache>
                <c:formatCode>General</c:formatCode>
                <c:ptCount val="31"/>
                <c:pt idx="0">
                  <c:v>2.65</c:v>
                </c:pt>
                <c:pt idx="1">
                  <c:v>1.6</c:v>
                </c:pt>
                <c:pt idx="2">
                  <c:v>0.6</c:v>
                </c:pt>
                <c:pt idx="3">
                  <c:v>0.4</c:v>
                </c:pt>
                <c:pt idx="4">
                  <c:v>1.58</c:v>
                </c:pt>
                <c:pt idx="5">
                  <c:v>1.91</c:v>
                </c:pt>
                <c:pt idx="6">
                  <c:v>2.66</c:v>
                </c:pt>
                <c:pt idx="7">
                  <c:v>2.93</c:v>
                </c:pt>
                <c:pt idx="8">
                  <c:v>1.6</c:v>
                </c:pt>
                <c:pt idx="9">
                  <c:v>1.59</c:v>
                </c:pt>
                <c:pt idx="10">
                  <c:v>0</c:v>
                </c:pt>
                <c:pt idx="11">
                  <c:v>0</c:v>
                </c:pt>
                <c:pt idx="12">
                  <c:v>0.73</c:v>
                </c:pt>
                <c:pt idx="13">
                  <c:v>0.77</c:v>
                </c:pt>
                <c:pt idx="14">
                  <c:v>1.25</c:v>
                </c:pt>
                <c:pt idx="15">
                  <c:v>1.39</c:v>
                </c:pt>
                <c:pt idx="16">
                  <c:v>1.3</c:v>
                </c:pt>
                <c:pt idx="17">
                  <c:v>0.53</c:v>
                </c:pt>
                <c:pt idx="18">
                  <c:v>0</c:v>
                </c:pt>
                <c:pt idx="19">
                  <c:v>2.0499999999999998</c:v>
                </c:pt>
                <c:pt idx="20">
                  <c:v>0.63</c:v>
                </c:pt>
                <c:pt idx="21">
                  <c:v>0.02</c:v>
                </c:pt>
                <c:pt idx="22">
                  <c:v>1.37</c:v>
                </c:pt>
                <c:pt idx="23">
                  <c:v>1.5</c:v>
                </c:pt>
                <c:pt idx="24">
                  <c:v>1.51</c:v>
                </c:pt>
                <c:pt idx="25">
                  <c:v>1.56</c:v>
                </c:pt>
                <c:pt idx="26">
                  <c:v>1.08</c:v>
                </c:pt>
                <c:pt idx="27">
                  <c:v>1.45</c:v>
                </c:pt>
                <c:pt idx="28">
                  <c:v>5</c:v>
                </c:pt>
                <c:pt idx="29">
                  <c:v>4.71</c:v>
                </c:pt>
                <c:pt idx="30">
                  <c:v>5.22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64704"/>
        <c:axId val="94110080"/>
      </c:barChart>
      <c:dateAx>
        <c:axId val="88664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4110080"/>
        <c:crosses val="autoZero"/>
        <c:auto val="1"/>
        <c:lblOffset val="100"/>
        <c:baseTimeUnit val="days"/>
      </c:dateAx>
      <c:valAx>
        <c:axId val="94110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664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407086614177604"/>
          <c:y val="1.7750801983085467E-2"/>
          <c:w val="0.26204024496937883"/>
          <c:h val="0.33486876640426633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333375</xdr:colOff>
      <xdr:row>2</xdr:row>
      <xdr:rowOff>114299</xdr:rowOff>
    </xdr:from>
    <xdr:to>
      <xdr:col>17</xdr:col>
      <xdr:colOff>1390651</xdr:colOff>
      <xdr:row>17</xdr:row>
      <xdr:rowOff>38100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304800</xdr:colOff>
      <xdr:row>19</xdr:row>
      <xdr:rowOff>76200</xdr:rowOff>
    </xdr:from>
    <xdr:to>
      <xdr:col>17</xdr:col>
      <xdr:colOff>1428750</xdr:colOff>
      <xdr:row>35</xdr:row>
      <xdr:rowOff>95250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mění">
  <a:themeElements>
    <a:clrScheme name="Jmění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Jmění">
      <a:majorFont>
        <a:latin typeface="Franklin Gothic Book"/>
        <a:ea typeface=""/>
        <a:cs typeface=""/>
        <a:font script="Grek" typeface="Calibri"/>
        <a:font script="Cyrl" typeface="Calibri"/>
        <a:font script="Jpan" typeface="HGｺﾞｼｯｸM"/>
        <a:font script="Hang" typeface="바탕"/>
        <a:font script="Hans" typeface="幼圆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Perpetua"/>
        <a:ea typeface=""/>
        <a:cs typeface=""/>
        <a:font script="Grek" typeface="Cambria"/>
        <a:font script="Cyrl" typeface="Cambria"/>
        <a:font script="Jpan" typeface="HG創英ﾌﾟﾚｾﾞﾝｽEB"/>
        <a:font script="Hang" typeface="맑은 고딕"/>
        <a:font script="Hans" typeface="宋体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Jmění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tint val="30000"/>
                <a:satMod val="300000"/>
              </a:schemeClr>
              <a:schemeClr val="phClr">
                <a:tint val="40000"/>
                <a:satMod val="200000"/>
              </a:schemeClr>
            </a:duotone>
          </a:blip>
          <a:tile tx="0" ty="0" sx="70000" sy="70000" flip="none" algn="ctr"/>
        </a:blipFill>
        <a:blipFill>
          <a:blip xmlns:r="http://schemas.openxmlformats.org/officeDocument/2006/relationships" r:embed="rId1">
            <a:duotone>
              <a:schemeClr val="phClr">
                <a:shade val="22000"/>
                <a:satMod val="160000"/>
              </a:schemeClr>
              <a:schemeClr val="phClr">
                <a:shade val="45000"/>
                <a:satMod val="100000"/>
              </a:schemeClr>
            </a:duotone>
          </a:blip>
          <a:tile tx="0" ty="0" sx="65000" sy="65000" flip="none" algn="ctr"/>
        </a:blipFill>
      </a:fillStyleLst>
      <a:lnStyleLst>
        <a:ln w="9525" cap="flat" cmpd="sng" algn="ctr">
          <a:solidFill>
            <a:schemeClr val="phClr">
              <a:shade val="60000"/>
              <a:satMod val="11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50800" dir="5400000" algn="t" rotWithShape="0">
              <a:srgbClr val="000000">
                <a:alpha val="60000"/>
              </a:srgbClr>
            </a:outerShdw>
          </a:effectLst>
          <a:scene3d>
            <a:camera prst="isometricBottomUp" fov="0">
              <a:rot lat="0" lon="0" rev="0"/>
            </a:camera>
            <a:lightRig rig="soft" dir="b">
              <a:rot lat="0" lon="0" rev="9000000"/>
            </a:lightRig>
          </a:scene3d>
          <a:sp3d contourW="35000" prstMaterial="matte">
            <a:bevelT w="45000" h="38100" prst="convex"/>
            <a:contourClr>
              <a:schemeClr val="phClr">
                <a:tint val="1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65000"/>
              </a:schemeClr>
            </a:gs>
            <a:gs pos="50000">
              <a:schemeClr val="phClr">
                <a:shade val="80000"/>
                <a:satMod val="155000"/>
              </a:schemeClr>
            </a:gs>
            <a:gs pos="100000">
              <a:schemeClr val="phClr">
                <a:tint val="95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tint val="95000"/>
                <a:satMod val="200000"/>
              </a:schemeClr>
              <a:schemeClr val="phClr">
                <a:shade val="80000"/>
                <a:satMod val="100000"/>
              </a:schemeClr>
            </a:duotone>
          </a:blip>
          <a:tile tx="0" ty="0" sx="55000" sy="5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O37"/>
  <sheetViews>
    <sheetView workbookViewId="0">
      <selection activeCell="M30" sqref="M30"/>
    </sheetView>
  </sheetViews>
  <sheetFormatPr defaultRowHeight="14.25"/>
  <cols>
    <col min="2" max="2" width="20.25" customWidth="1"/>
    <col min="3" max="4" width="10.25" customWidth="1"/>
    <col min="5" max="5" width="13.25" customWidth="1"/>
    <col min="7" max="7" width="20.25" customWidth="1"/>
    <col min="8" max="8" width="9.25" customWidth="1"/>
    <col min="9" max="10" width="9" customWidth="1"/>
    <col min="12" max="12" width="20.25" customWidth="1"/>
    <col min="13" max="14" width="10.25" customWidth="1"/>
  </cols>
  <sheetData>
    <row r="1" spans="2:15" ht="39.75" customHeight="1">
      <c r="B1" s="150">
        <v>2013</v>
      </c>
      <c r="D1" s="275" t="s">
        <v>241</v>
      </c>
    </row>
    <row r="2" spans="2:15">
      <c r="B2" s="57" t="s">
        <v>68</v>
      </c>
      <c r="C2" s="57"/>
      <c r="D2" s="57"/>
      <c r="E2" s="57"/>
    </row>
    <row r="3" spans="2:15" ht="13.5" customHeight="1">
      <c r="B3" s="99" t="s">
        <v>107</v>
      </c>
      <c r="C3" s="100">
        <v>41243</v>
      </c>
      <c r="D3" s="100">
        <v>41274</v>
      </c>
      <c r="E3" s="152" t="s">
        <v>93</v>
      </c>
      <c r="G3" s="99" t="s">
        <v>141</v>
      </c>
      <c r="H3" s="100">
        <v>41364</v>
      </c>
      <c r="I3" s="100">
        <v>41394</v>
      </c>
      <c r="J3" s="156" t="s">
        <v>93</v>
      </c>
      <c r="L3" s="99" t="s">
        <v>248</v>
      </c>
      <c r="M3" s="100">
        <v>41486</v>
      </c>
      <c r="N3" s="316">
        <v>41517</v>
      </c>
      <c r="O3" s="156" t="s">
        <v>93</v>
      </c>
    </row>
    <row r="4" spans="2:15" ht="13.5" customHeight="1">
      <c r="B4" s="101" t="s">
        <v>11</v>
      </c>
      <c r="C4" s="102">
        <v>4</v>
      </c>
      <c r="D4" s="102">
        <v>198</v>
      </c>
      <c r="E4" s="153">
        <v>194</v>
      </c>
      <c r="G4" s="101" t="s">
        <v>11</v>
      </c>
      <c r="H4" s="102">
        <v>729</v>
      </c>
      <c r="I4" s="102">
        <v>809</v>
      </c>
      <c r="J4" s="157">
        <f>I4-H4</f>
        <v>80</v>
      </c>
      <c r="L4" s="101" t="s">
        <v>11</v>
      </c>
      <c r="M4" s="102">
        <v>1031</v>
      </c>
      <c r="N4" s="102">
        <v>1082</v>
      </c>
      <c r="O4" s="157">
        <f>N4-M4</f>
        <v>51</v>
      </c>
    </row>
    <row r="5" spans="2:15" ht="13.5" customHeight="1">
      <c r="B5" s="101" t="s">
        <v>12</v>
      </c>
      <c r="C5" s="102">
        <v>1</v>
      </c>
      <c r="D5" s="102">
        <v>92</v>
      </c>
      <c r="E5" s="153">
        <v>91</v>
      </c>
      <c r="G5" s="101" t="s">
        <v>12</v>
      </c>
      <c r="H5" s="102">
        <v>416</v>
      </c>
      <c r="I5" s="102">
        <v>476</v>
      </c>
      <c r="J5" s="157">
        <f>I5-H5</f>
        <v>60</v>
      </c>
      <c r="L5" s="101" t="s">
        <v>12</v>
      </c>
      <c r="M5" s="102">
        <v>631</v>
      </c>
      <c r="N5" s="102">
        <v>678</v>
      </c>
      <c r="O5" s="157">
        <f>N5-M5</f>
        <v>47</v>
      </c>
    </row>
    <row r="6" spans="2:15" ht="13.5" customHeight="1">
      <c r="B6" s="101" t="s">
        <v>14</v>
      </c>
      <c r="C6" s="102">
        <v>25</v>
      </c>
      <c r="D6" s="102">
        <v>169</v>
      </c>
      <c r="E6" s="153">
        <v>144</v>
      </c>
      <c r="G6" s="101" t="s">
        <v>14</v>
      </c>
      <c r="H6" s="102">
        <v>715</v>
      </c>
      <c r="I6" s="102">
        <v>1229</v>
      </c>
      <c r="J6" s="157">
        <f>I6-H6</f>
        <v>514</v>
      </c>
      <c r="L6" s="101" t="s">
        <v>14</v>
      </c>
      <c r="M6" s="102">
        <v>3374</v>
      </c>
      <c r="N6" s="102">
        <v>4276</v>
      </c>
      <c r="O6" s="157">
        <f>N6-M6</f>
        <v>902</v>
      </c>
    </row>
    <row r="7" spans="2:15" ht="13.5" customHeight="1">
      <c r="B7" s="103" t="s">
        <v>67</v>
      </c>
      <c r="C7" s="104">
        <v>351</v>
      </c>
      <c r="D7" s="104">
        <v>544</v>
      </c>
      <c r="E7" s="154">
        <v>193</v>
      </c>
      <c r="G7" s="101" t="s">
        <v>67</v>
      </c>
      <c r="H7" s="102">
        <v>1361</v>
      </c>
      <c r="I7" s="102">
        <v>2322</v>
      </c>
      <c r="J7" s="157">
        <f>I7-H7</f>
        <v>961</v>
      </c>
      <c r="L7" s="101" t="s">
        <v>67</v>
      </c>
      <c r="M7" s="102">
        <v>5758</v>
      </c>
      <c r="N7" s="102">
        <v>7017</v>
      </c>
      <c r="O7" s="157">
        <f>N7-M7</f>
        <v>1259</v>
      </c>
    </row>
    <row r="8" spans="2:15" ht="13.5" customHeight="1">
      <c r="B8" s="103" t="s">
        <v>82</v>
      </c>
      <c r="C8" s="104" t="s">
        <v>107</v>
      </c>
      <c r="D8" s="104"/>
      <c r="E8" s="155">
        <f>E7-E6</f>
        <v>49</v>
      </c>
      <c r="G8" s="103" t="s">
        <v>82</v>
      </c>
      <c r="H8" s="104" t="s">
        <v>143</v>
      </c>
      <c r="I8" s="104"/>
      <c r="J8" s="155">
        <f>J7-J6</f>
        <v>447</v>
      </c>
      <c r="L8" s="103" t="s">
        <v>239</v>
      </c>
      <c r="M8" s="104" t="s">
        <v>248</v>
      </c>
      <c r="N8" s="104"/>
      <c r="O8" s="155">
        <f>O7-O6</f>
        <v>357</v>
      </c>
    </row>
    <row r="9" spans="2:15" ht="13.5" customHeight="1">
      <c r="B9" s="57"/>
      <c r="C9" s="57"/>
      <c r="D9" s="57"/>
      <c r="E9" s="57"/>
    </row>
    <row r="10" spans="2:15" ht="13.5" customHeight="1">
      <c r="B10" s="99" t="s">
        <v>106</v>
      </c>
      <c r="C10" s="100">
        <v>41274</v>
      </c>
      <c r="D10" s="100">
        <v>41305</v>
      </c>
      <c r="E10" s="156" t="s">
        <v>93</v>
      </c>
      <c r="G10" s="99" t="s">
        <v>158</v>
      </c>
      <c r="H10" s="100">
        <v>41394</v>
      </c>
      <c r="I10" s="100">
        <v>41425</v>
      </c>
      <c r="J10" s="156" t="s">
        <v>93</v>
      </c>
      <c r="L10" s="99" t="s">
        <v>269</v>
      </c>
      <c r="M10" s="316">
        <v>41517</v>
      </c>
      <c r="N10" s="316">
        <v>41547</v>
      </c>
      <c r="O10" s="156" t="s">
        <v>93</v>
      </c>
    </row>
    <row r="11" spans="2:15" ht="13.5" customHeight="1">
      <c r="B11" s="101" t="s">
        <v>11</v>
      </c>
      <c r="C11" s="102">
        <v>198</v>
      </c>
      <c r="D11" s="102">
        <v>424</v>
      </c>
      <c r="E11" s="157">
        <f>D11-C11</f>
        <v>226</v>
      </c>
      <c r="G11" s="101" t="s">
        <v>11</v>
      </c>
      <c r="H11" s="102">
        <v>809</v>
      </c>
      <c r="I11" s="102">
        <v>897</v>
      </c>
      <c r="J11" s="157">
        <f>I11-H11</f>
        <v>88</v>
      </c>
      <c r="L11" s="101" t="s">
        <v>11</v>
      </c>
      <c r="M11" s="102">
        <v>1082</v>
      </c>
      <c r="N11" s="102">
        <v>1157</v>
      </c>
      <c r="O11" s="157">
        <f>N11-M11</f>
        <v>75</v>
      </c>
    </row>
    <row r="12" spans="2:15" ht="13.5" customHeight="1">
      <c r="B12" s="101" t="s">
        <v>12</v>
      </c>
      <c r="C12" s="102">
        <v>92</v>
      </c>
      <c r="D12" s="102">
        <v>248</v>
      </c>
      <c r="E12" s="157">
        <v>156</v>
      </c>
      <c r="G12" s="101" t="s">
        <v>12</v>
      </c>
      <c r="H12" s="102">
        <v>476</v>
      </c>
      <c r="I12" s="102">
        <v>536</v>
      </c>
      <c r="J12" s="157">
        <f>I12-H12</f>
        <v>60</v>
      </c>
      <c r="L12" s="101" t="s">
        <v>12</v>
      </c>
      <c r="M12" s="102">
        <v>678</v>
      </c>
      <c r="N12" s="102">
        <v>722</v>
      </c>
      <c r="O12" s="157">
        <f>N12-M12</f>
        <v>44</v>
      </c>
    </row>
    <row r="13" spans="2:15" ht="13.5" customHeight="1">
      <c r="B13" s="101" t="s">
        <v>14</v>
      </c>
      <c r="C13" s="102">
        <v>169</v>
      </c>
      <c r="D13" s="102">
        <v>228</v>
      </c>
      <c r="E13" s="157">
        <f>D13-C13</f>
        <v>59</v>
      </c>
      <c r="G13" s="101" t="s">
        <v>14</v>
      </c>
      <c r="H13" s="102">
        <v>1229</v>
      </c>
      <c r="I13" s="102">
        <v>1799</v>
      </c>
      <c r="J13" s="157">
        <f>I13-H13</f>
        <v>570</v>
      </c>
      <c r="L13" s="101" t="s">
        <v>14</v>
      </c>
      <c r="M13" s="102">
        <v>4276</v>
      </c>
      <c r="N13" s="102">
        <v>4713</v>
      </c>
      <c r="O13" s="157">
        <f>N13-M13</f>
        <v>437</v>
      </c>
    </row>
    <row r="14" spans="2:15" ht="13.5" customHeight="1">
      <c r="B14" s="101" t="s">
        <v>67</v>
      </c>
      <c r="C14" s="102">
        <v>544</v>
      </c>
      <c r="D14" s="102">
        <v>628</v>
      </c>
      <c r="E14" s="157">
        <f>D14-C14</f>
        <v>84</v>
      </c>
      <c r="G14" s="101" t="s">
        <v>67</v>
      </c>
      <c r="H14" s="102">
        <v>2322</v>
      </c>
      <c r="I14" s="102">
        <v>3342</v>
      </c>
      <c r="J14" s="157">
        <f>I14-H14</f>
        <v>1020</v>
      </c>
      <c r="L14" s="101" t="s">
        <v>67</v>
      </c>
      <c r="M14" s="102">
        <v>7017</v>
      </c>
      <c r="N14" s="102">
        <v>7823</v>
      </c>
      <c r="O14" s="157">
        <f>N14-M14</f>
        <v>806</v>
      </c>
    </row>
    <row r="15" spans="2:15" ht="13.5" customHeight="1">
      <c r="B15" s="103" t="s">
        <v>82</v>
      </c>
      <c r="C15" s="104" t="s">
        <v>142</v>
      </c>
      <c r="D15" s="104"/>
      <c r="E15" s="155">
        <f>E14-E13</f>
        <v>25</v>
      </c>
      <c r="G15" s="103" t="s">
        <v>82</v>
      </c>
      <c r="H15" s="104" t="s">
        <v>159</v>
      </c>
      <c r="I15" s="104" t="s">
        <v>225</v>
      </c>
      <c r="J15" s="155">
        <f>J14-J13</f>
        <v>450</v>
      </c>
      <c r="L15" s="103" t="s">
        <v>239</v>
      </c>
      <c r="M15" s="104" t="s">
        <v>269</v>
      </c>
      <c r="N15" s="104"/>
      <c r="O15" s="155">
        <f>O14-O13</f>
        <v>369</v>
      </c>
    </row>
    <row r="16" spans="2:15" ht="13.5" customHeight="1" thickBot="1">
      <c r="B16" s="57"/>
      <c r="C16" s="57"/>
      <c r="D16" s="57"/>
      <c r="E16" s="57"/>
    </row>
    <row r="17" spans="2:15" ht="13.5" customHeight="1">
      <c r="B17" s="99" t="s">
        <v>102</v>
      </c>
      <c r="C17" s="100">
        <v>41305</v>
      </c>
      <c r="D17" s="100">
        <v>41333</v>
      </c>
      <c r="E17" s="156" t="s">
        <v>93</v>
      </c>
      <c r="G17" s="99" t="s">
        <v>208</v>
      </c>
      <c r="H17" s="100">
        <v>41425</v>
      </c>
      <c r="I17" s="100">
        <v>41455</v>
      </c>
      <c r="J17" s="156" t="s">
        <v>93</v>
      </c>
      <c r="L17" s="99" t="s">
        <v>283</v>
      </c>
      <c r="M17" s="316">
        <v>41547</v>
      </c>
      <c r="N17" s="316">
        <v>41578</v>
      </c>
      <c r="O17" s="156" t="s">
        <v>93</v>
      </c>
    </row>
    <row r="18" spans="2:15" ht="13.5" customHeight="1">
      <c r="B18" s="101" t="s">
        <v>11</v>
      </c>
      <c r="C18" s="102">
        <v>424</v>
      </c>
      <c r="D18" s="102">
        <v>586</v>
      </c>
      <c r="E18" s="157">
        <f>D18-C18</f>
        <v>162</v>
      </c>
      <c r="G18" s="101" t="s">
        <v>11</v>
      </c>
      <c r="H18" s="102">
        <v>897</v>
      </c>
      <c r="I18" s="102">
        <v>980</v>
      </c>
      <c r="J18" s="157">
        <f>I18-H18</f>
        <v>83</v>
      </c>
      <c r="L18" s="101" t="s">
        <v>11</v>
      </c>
      <c r="M18" s="102"/>
      <c r="N18" s="102"/>
      <c r="O18" s="157">
        <f>N18-M18</f>
        <v>0</v>
      </c>
    </row>
    <row r="19" spans="2:15" ht="13.5" customHeight="1">
      <c r="B19" s="101" t="s">
        <v>12</v>
      </c>
      <c r="C19" s="102">
        <v>247</v>
      </c>
      <c r="D19" s="102">
        <v>324</v>
      </c>
      <c r="E19" s="157">
        <f>D19-C19</f>
        <v>77</v>
      </c>
      <c r="G19" s="101" t="s">
        <v>12</v>
      </c>
      <c r="H19" s="102">
        <v>536</v>
      </c>
      <c r="I19" s="102">
        <v>585</v>
      </c>
      <c r="J19" s="157">
        <f>I19-H19</f>
        <v>49</v>
      </c>
      <c r="L19" s="101" t="s">
        <v>12</v>
      </c>
      <c r="M19" s="102"/>
      <c r="N19" s="102"/>
      <c r="O19" s="157">
        <f>N19-M19</f>
        <v>0</v>
      </c>
    </row>
    <row r="20" spans="2:15" ht="13.5" customHeight="1">
      <c r="B20" s="101" t="s">
        <v>14</v>
      </c>
      <c r="C20" s="102">
        <v>228</v>
      </c>
      <c r="D20" s="102">
        <v>346</v>
      </c>
      <c r="E20" s="157">
        <f>D20-C20</f>
        <v>118</v>
      </c>
      <c r="G20" s="101" t="s">
        <v>14</v>
      </c>
      <c r="H20" s="102">
        <v>1798</v>
      </c>
      <c r="I20" s="102">
        <v>2375</v>
      </c>
      <c r="J20" s="157">
        <f>I20-H20</f>
        <v>577</v>
      </c>
      <c r="L20" s="101" t="s">
        <v>14</v>
      </c>
      <c r="M20" s="102"/>
      <c r="N20" s="102"/>
      <c r="O20" s="157">
        <f>N20-M20</f>
        <v>0</v>
      </c>
    </row>
    <row r="21" spans="2:15" ht="13.5" customHeight="1">
      <c r="B21" s="101" t="s">
        <v>67</v>
      </c>
      <c r="C21" s="102">
        <v>628</v>
      </c>
      <c r="D21" s="102">
        <v>786</v>
      </c>
      <c r="E21" s="157">
        <f>D21-C21</f>
        <v>158</v>
      </c>
      <c r="G21" s="101" t="s">
        <v>67</v>
      </c>
      <c r="H21" s="102">
        <v>3342</v>
      </c>
      <c r="I21" s="102">
        <v>4348</v>
      </c>
      <c r="J21" s="157">
        <f>I21-H21</f>
        <v>1006</v>
      </c>
      <c r="L21" s="101" t="s">
        <v>67</v>
      </c>
      <c r="M21" s="102"/>
      <c r="N21" s="102"/>
      <c r="O21" s="157">
        <f>N21-M21</f>
        <v>0</v>
      </c>
    </row>
    <row r="22" spans="2:15" ht="13.5" customHeight="1" thickBot="1">
      <c r="B22" s="103" t="s">
        <v>82</v>
      </c>
      <c r="C22" s="104" t="s">
        <v>105</v>
      </c>
      <c r="D22" s="104" t="s">
        <v>131</v>
      </c>
      <c r="E22" s="155">
        <f>E21-E20</f>
        <v>40</v>
      </c>
      <c r="G22" s="103" t="s">
        <v>239</v>
      </c>
      <c r="H22" s="104" t="s">
        <v>210</v>
      </c>
      <c r="I22" s="104" t="s">
        <v>225</v>
      </c>
      <c r="J22" s="155">
        <f>J21-J20</f>
        <v>429</v>
      </c>
      <c r="L22" s="103" t="s">
        <v>239</v>
      </c>
      <c r="M22" s="104" t="s">
        <v>283</v>
      </c>
      <c r="N22" s="104"/>
      <c r="O22" s="155">
        <f>O21-O20</f>
        <v>0</v>
      </c>
    </row>
    <row r="23" spans="2:15" ht="13.5" customHeight="1" thickBot="1">
      <c r="B23" s="57"/>
      <c r="C23" s="57"/>
      <c r="D23" s="57"/>
      <c r="E23" s="57"/>
    </row>
    <row r="24" spans="2:15" ht="13.5" customHeight="1">
      <c r="B24" s="99" t="s">
        <v>127</v>
      </c>
      <c r="C24" s="100">
        <v>41333</v>
      </c>
      <c r="D24" s="100">
        <v>41364</v>
      </c>
      <c r="E24" s="156" t="s">
        <v>93</v>
      </c>
      <c r="G24" s="99" t="s">
        <v>237</v>
      </c>
      <c r="H24" s="100">
        <v>41455</v>
      </c>
      <c r="I24" s="100">
        <v>41486</v>
      </c>
      <c r="J24" s="156" t="s">
        <v>93</v>
      </c>
      <c r="L24" s="99" t="s">
        <v>294</v>
      </c>
      <c r="M24" s="316">
        <v>41578</v>
      </c>
      <c r="N24" s="316">
        <v>41608</v>
      </c>
      <c r="O24" s="156" t="s">
        <v>93</v>
      </c>
    </row>
    <row r="25" spans="2:15" ht="13.5" customHeight="1">
      <c r="B25" s="101" t="s">
        <v>11</v>
      </c>
      <c r="C25" s="102">
        <v>586</v>
      </c>
      <c r="D25" s="102">
        <v>729</v>
      </c>
      <c r="E25" s="157">
        <f>D25-C25</f>
        <v>143</v>
      </c>
      <c r="G25" s="101" t="s">
        <v>11</v>
      </c>
      <c r="H25" s="102">
        <v>980</v>
      </c>
      <c r="I25" s="102">
        <v>1031</v>
      </c>
      <c r="J25" s="157">
        <f>I25-H25</f>
        <v>51</v>
      </c>
      <c r="L25" s="101" t="s">
        <v>11</v>
      </c>
      <c r="M25" s="102"/>
      <c r="N25" s="102"/>
      <c r="O25" s="157">
        <f>N25-M25</f>
        <v>0</v>
      </c>
    </row>
    <row r="26" spans="2:15" ht="13.5" customHeight="1">
      <c r="B26" s="101" t="s">
        <v>12</v>
      </c>
      <c r="C26" s="102">
        <v>324</v>
      </c>
      <c r="D26" s="102">
        <v>416</v>
      </c>
      <c r="E26" s="157">
        <f>D26-C26</f>
        <v>92</v>
      </c>
      <c r="G26" s="101" t="s">
        <v>12</v>
      </c>
      <c r="H26" s="102">
        <v>585</v>
      </c>
      <c r="I26" s="102">
        <v>631</v>
      </c>
      <c r="J26" s="157">
        <f>I26-H26</f>
        <v>46</v>
      </c>
      <c r="L26" s="101" t="s">
        <v>12</v>
      </c>
      <c r="M26" s="102"/>
      <c r="N26" s="102"/>
      <c r="O26" s="157">
        <f>N26-M26</f>
        <v>0</v>
      </c>
    </row>
    <row r="27" spans="2:15" ht="13.5" customHeight="1">
      <c r="B27" s="101" t="s">
        <v>14</v>
      </c>
      <c r="C27" s="102">
        <v>346</v>
      </c>
      <c r="D27" s="102">
        <v>715</v>
      </c>
      <c r="E27" s="157">
        <f>D27-C27</f>
        <v>369</v>
      </c>
      <c r="G27" s="101" t="s">
        <v>14</v>
      </c>
      <c r="H27" s="102">
        <v>2375</v>
      </c>
      <c r="I27" s="102">
        <v>3374</v>
      </c>
      <c r="J27" s="157">
        <f>I27-H27</f>
        <v>999</v>
      </c>
      <c r="L27" s="101" t="s">
        <v>14</v>
      </c>
      <c r="M27" s="102"/>
      <c r="N27" s="102"/>
      <c r="O27" s="157">
        <f>N27-M27</f>
        <v>0</v>
      </c>
    </row>
    <row r="28" spans="2:15" ht="13.5" customHeight="1">
      <c r="B28" s="101" t="s">
        <v>67</v>
      </c>
      <c r="C28" s="102">
        <v>786</v>
      </c>
      <c r="D28" s="102">
        <v>1361</v>
      </c>
      <c r="E28" s="157">
        <f>D28-C28</f>
        <v>575</v>
      </c>
      <c r="G28" s="101" t="s">
        <v>67</v>
      </c>
      <c r="H28" s="102">
        <v>4348</v>
      </c>
      <c r="I28" s="102">
        <v>5758</v>
      </c>
      <c r="J28" s="157">
        <f>I28-H28</f>
        <v>1410</v>
      </c>
      <c r="L28" s="101" t="s">
        <v>67</v>
      </c>
      <c r="M28" s="102"/>
      <c r="N28" s="102"/>
      <c r="O28" s="157">
        <f>N28-M28</f>
        <v>0</v>
      </c>
    </row>
    <row r="29" spans="2:15" ht="13.5" customHeight="1" thickBot="1">
      <c r="B29" s="103" t="s">
        <v>82</v>
      </c>
      <c r="C29" s="104" t="s">
        <v>128</v>
      </c>
      <c r="D29" s="104"/>
      <c r="E29" s="155">
        <f>E28-E27</f>
        <v>206</v>
      </c>
      <c r="G29" s="103" t="s">
        <v>239</v>
      </c>
      <c r="H29" s="104" t="s">
        <v>237</v>
      </c>
      <c r="I29" s="104"/>
      <c r="J29" s="155">
        <f>J28-J27</f>
        <v>411</v>
      </c>
      <c r="L29" s="103" t="s">
        <v>239</v>
      </c>
      <c r="M29" s="104" t="s">
        <v>294</v>
      </c>
      <c r="N29" s="104"/>
      <c r="O29" s="155">
        <f>O28-O27</f>
        <v>0</v>
      </c>
    </row>
    <row r="31" spans="2:15" ht="15">
      <c r="D31" s="97"/>
    </row>
    <row r="32" spans="2:15" ht="15">
      <c r="B32" s="335" t="s">
        <v>250</v>
      </c>
      <c r="C32" s="336"/>
      <c r="D32" s="337" t="s">
        <v>251</v>
      </c>
    </row>
    <row r="33" spans="2:4" ht="15">
      <c r="B33" s="338" t="s">
        <v>258</v>
      </c>
      <c r="C33" s="334"/>
      <c r="D33" s="339" t="s">
        <v>252</v>
      </c>
    </row>
    <row r="34" spans="2:4" ht="15">
      <c r="B34" s="338" t="s">
        <v>253</v>
      </c>
      <c r="C34" s="334"/>
      <c r="D34" s="339" t="s">
        <v>254</v>
      </c>
    </row>
    <row r="35" spans="2:4" ht="15">
      <c r="B35" s="338" t="s">
        <v>255</v>
      </c>
      <c r="C35" s="334"/>
      <c r="D35" s="339" t="s">
        <v>252</v>
      </c>
    </row>
    <row r="36" spans="2:4" ht="15">
      <c r="B36" s="338" t="s">
        <v>256</v>
      </c>
      <c r="C36" s="334"/>
      <c r="D36" s="339" t="s">
        <v>252</v>
      </c>
    </row>
    <row r="37" spans="2:4" ht="15">
      <c r="B37" s="340" t="s">
        <v>257</v>
      </c>
      <c r="C37" s="341"/>
      <c r="D37" s="342" t="s">
        <v>251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70"/>
  <sheetViews>
    <sheetView topLeftCell="I7" workbookViewId="0"/>
  </sheetViews>
  <sheetFormatPr defaultRowHeight="14.25"/>
  <cols>
    <col min="3" max="4" width="11" style="1" customWidth="1"/>
    <col min="5" max="5" width="10.5" customWidth="1"/>
    <col min="6" max="7" width="10.625" style="1" customWidth="1"/>
    <col min="8" max="8" width="19" customWidth="1"/>
    <col min="9" max="9" width="15.25" style="1" customWidth="1"/>
    <col min="10" max="10" width="20.25" customWidth="1"/>
    <col min="11" max="11" width="9" style="8" customWidth="1"/>
    <col min="13" max="13" width="15.25" customWidth="1"/>
    <col min="18" max="18" width="28.5" customWidth="1"/>
    <col min="19" max="19" width="23.625" customWidth="1"/>
    <col min="20" max="22" width="11.25" customWidth="1"/>
  </cols>
  <sheetData>
    <row r="1" spans="3:21" ht="23.25">
      <c r="C1" s="2" t="s">
        <v>0</v>
      </c>
      <c r="P1" s="33" t="s">
        <v>24</v>
      </c>
    </row>
    <row r="2" spans="3:21" ht="15">
      <c r="F2" s="12" t="s">
        <v>4</v>
      </c>
      <c r="M2" t="s">
        <v>2</v>
      </c>
    </row>
    <row r="3" spans="3:21" s="13" customFormat="1" ht="13.5" customHeight="1">
      <c r="C3" s="9" t="s">
        <v>2</v>
      </c>
      <c r="D3" s="10" t="s">
        <v>3</v>
      </c>
      <c r="E3" s="11"/>
      <c r="G3" s="62" t="s">
        <v>3</v>
      </c>
      <c r="H3" s="65" t="s">
        <v>81</v>
      </c>
      <c r="I3" s="68" t="s">
        <v>80</v>
      </c>
      <c r="J3" s="71" t="s">
        <v>82</v>
      </c>
      <c r="K3" s="14"/>
      <c r="S3" s="34" t="s">
        <v>19</v>
      </c>
      <c r="T3" s="35">
        <v>41243</v>
      </c>
      <c r="U3" s="36">
        <v>41274</v>
      </c>
    </row>
    <row r="4" spans="3:21" s="13" customFormat="1" ht="13.5" customHeight="1">
      <c r="C4" s="15">
        <v>41214</v>
      </c>
      <c r="D4" s="16">
        <v>2.65</v>
      </c>
      <c r="E4" s="17"/>
      <c r="F4" s="15">
        <v>41244</v>
      </c>
      <c r="G4" s="63">
        <v>5.4</v>
      </c>
      <c r="H4" s="66">
        <v>2.75</v>
      </c>
      <c r="I4" s="69">
        <v>6.25</v>
      </c>
      <c r="J4" s="72">
        <v>2.65</v>
      </c>
      <c r="K4" s="14"/>
      <c r="S4" s="34" t="s">
        <v>11</v>
      </c>
      <c r="T4" s="34">
        <v>4</v>
      </c>
      <c r="U4" s="37">
        <v>198</v>
      </c>
    </row>
    <row r="5" spans="3:21" s="13" customFormat="1" ht="13.5" customHeight="1">
      <c r="C5" s="18">
        <v>41215</v>
      </c>
      <c r="D5" s="19">
        <v>5.0199999999999996</v>
      </c>
      <c r="F5" s="18">
        <v>41245</v>
      </c>
      <c r="G5" s="64">
        <v>3.1</v>
      </c>
      <c r="H5" s="66">
        <v>1.5</v>
      </c>
      <c r="I5" s="69">
        <v>9</v>
      </c>
      <c r="J5" s="72">
        <v>1.6</v>
      </c>
      <c r="K5" s="14"/>
      <c r="S5" s="34" t="s">
        <v>12</v>
      </c>
      <c r="T5" s="34">
        <v>1</v>
      </c>
      <c r="U5" s="37">
        <v>92</v>
      </c>
    </row>
    <row r="6" spans="3:21" s="13" customFormat="1" ht="13.5" customHeight="1">
      <c r="C6" s="18">
        <v>41216</v>
      </c>
      <c r="D6" s="19">
        <v>18.670000000000002</v>
      </c>
      <c r="F6" s="18">
        <v>41246</v>
      </c>
      <c r="G6" s="64">
        <v>0.31</v>
      </c>
      <c r="H6" s="66">
        <v>0.25</v>
      </c>
      <c r="I6" s="69">
        <v>16</v>
      </c>
      <c r="J6" s="72">
        <v>0.6</v>
      </c>
      <c r="K6" s="33" t="s">
        <v>20</v>
      </c>
      <c r="S6" s="34" t="s">
        <v>13</v>
      </c>
      <c r="T6" s="34">
        <v>38</v>
      </c>
      <c r="U6" s="37"/>
    </row>
    <row r="7" spans="3:21" s="13" customFormat="1" ht="13.5" customHeight="1">
      <c r="C7" s="18">
        <v>41217</v>
      </c>
      <c r="D7" s="19">
        <v>5.94</v>
      </c>
      <c r="F7" s="18">
        <v>41247</v>
      </c>
      <c r="G7" s="64">
        <v>0.65</v>
      </c>
      <c r="H7" s="66">
        <v>0.25</v>
      </c>
      <c r="I7" s="69">
        <v>15</v>
      </c>
      <c r="J7" s="72">
        <v>0.4</v>
      </c>
      <c r="K7" s="33" t="s">
        <v>20</v>
      </c>
      <c r="S7" s="34" t="s">
        <v>14</v>
      </c>
      <c r="T7" s="34">
        <v>25</v>
      </c>
      <c r="U7" s="37">
        <v>169</v>
      </c>
    </row>
    <row r="8" spans="3:21" s="13" customFormat="1" ht="13.5" customHeight="1">
      <c r="C8" s="18">
        <v>41218</v>
      </c>
      <c r="D8" s="19">
        <v>4.5</v>
      </c>
      <c r="F8" s="18">
        <v>41248</v>
      </c>
      <c r="G8" s="64">
        <v>8.58</v>
      </c>
      <c r="H8" s="66">
        <v>7</v>
      </c>
      <c r="I8" s="69">
        <v>11.75</v>
      </c>
      <c r="J8" s="72">
        <v>1.58</v>
      </c>
      <c r="K8" s="33" t="s">
        <v>21</v>
      </c>
      <c r="S8" s="34"/>
      <c r="T8" s="34"/>
      <c r="U8" s="37"/>
    </row>
    <row r="9" spans="3:21" s="13" customFormat="1" ht="13.5" customHeight="1">
      <c r="C9" s="18">
        <v>41219</v>
      </c>
      <c r="D9" s="19">
        <v>9.0299999999999994</v>
      </c>
      <c r="F9" s="18">
        <v>41249</v>
      </c>
      <c r="G9" s="64">
        <v>10.41</v>
      </c>
      <c r="H9" s="66">
        <v>8.5</v>
      </c>
      <c r="I9" s="69">
        <v>7.25</v>
      </c>
      <c r="J9" s="72">
        <v>1.91</v>
      </c>
      <c r="K9" s="33" t="s">
        <v>22</v>
      </c>
      <c r="S9" s="34"/>
      <c r="T9" s="34"/>
      <c r="U9" s="37"/>
    </row>
    <row r="10" spans="3:21" s="13" customFormat="1" ht="13.5" customHeight="1">
      <c r="C10" s="18">
        <v>41220</v>
      </c>
      <c r="D10" s="19">
        <v>1.42</v>
      </c>
      <c r="F10" s="18">
        <v>41250</v>
      </c>
      <c r="G10" s="64">
        <v>8.91</v>
      </c>
      <c r="H10" s="66">
        <v>6.25</v>
      </c>
      <c r="I10" s="69">
        <v>6.5</v>
      </c>
      <c r="J10" s="72">
        <v>2.66</v>
      </c>
      <c r="K10" s="33" t="s">
        <v>23</v>
      </c>
      <c r="S10" s="34"/>
      <c r="T10" s="34"/>
      <c r="U10" s="37"/>
    </row>
    <row r="11" spans="3:21" s="13" customFormat="1" ht="13.5" customHeight="1">
      <c r="C11" s="18">
        <v>41221</v>
      </c>
      <c r="D11" s="19">
        <v>10.1</v>
      </c>
      <c r="F11" s="18">
        <v>41251</v>
      </c>
      <c r="G11" s="64">
        <v>16.18</v>
      </c>
      <c r="H11" s="66">
        <v>13.25</v>
      </c>
      <c r="I11" s="69">
        <v>9.75</v>
      </c>
      <c r="J11" s="72">
        <v>2.93</v>
      </c>
      <c r="K11" s="33" t="s">
        <v>25</v>
      </c>
      <c r="S11" s="34"/>
      <c r="T11" s="34"/>
      <c r="U11" s="37"/>
    </row>
    <row r="12" spans="3:21" s="13" customFormat="1" ht="13.5" customHeight="1">
      <c r="C12" s="18">
        <v>41222</v>
      </c>
      <c r="D12" s="19">
        <v>4.7</v>
      </c>
      <c r="F12" s="18">
        <v>41252</v>
      </c>
      <c r="G12" s="64">
        <v>15.01</v>
      </c>
      <c r="H12" s="66">
        <v>13.5</v>
      </c>
      <c r="I12" s="69">
        <v>6.5</v>
      </c>
      <c r="J12" s="72">
        <v>1.6</v>
      </c>
      <c r="K12" s="33" t="s">
        <v>26</v>
      </c>
      <c r="S12" s="34" t="s">
        <v>15</v>
      </c>
      <c r="T12" s="34">
        <v>29</v>
      </c>
      <c r="U12" s="37"/>
    </row>
    <row r="13" spans="3:21" s="13" customFormat="1" ht="13.5" customHeight="1">
      <c r="C13" s="18">
        <v>41223</v>
      </c>
      <c r="D13" s="19">
        <v>18.48</v>
      </c>
      <c r="F13" s="18">
        <v>41253</v>
      </c>
      <c r="G13" s="64">
        <v>3.84</v>
      </c>
      <c r="H13" s="66">
        <v>2.25</v>
      </c>
      <c r="I13" s="69">
        <v>6.75</v>
      </c>
      <c r="J13" s="72">
        <v>1.59</v>
      </c>
      <c r="K13" s="33" t="s">
        <v>28</v>
      </c>
      <c r="S13" s="34" t="s">
        <v>17</v>
      </c>
      <c r="T13" s="34">
        <v>3</v>
      </c>
      <c r="U13" s="37"/>
    </row>
    <row r="14" spans="3:21" s="13" customFormat="1" ht="13.5" customHeight="1">
      <c r="C14" s="18">
        <v>41224</v>
      </c>
      <c r="D14" s="19">
        <v>17.850000000000001</v>
      </c>
      <c r="F14" s="18">
        <v>41254</v>
      </c>
      <c r="G14" s="64">
        <v>0.21</v>
      </c>
      <c r="H14" s="66">
        <v>0.25</v>
      </c>
      <c r="I14" s="69">
        <v>8.75</v>
      </c>
      <c r="J14" s="72">
        <v>0</v>
      </c>
      <c r="K14" s="33" t="s">
        <v>27</v>
      </c>
      <c r="S14" s="34" t="s">
        <v>16</v>
      </c>
      <c r="T14" s="34">
        <v>3</v>
      </c>
      <c r="U14" s="37"/>
    </row>
    <row r="15" spans="3:21" s="13" customFormat="1" ht="13.5" customHeight="1">
      <c r="C15" s="18">
        <v>41225</v>
      </c>
      <c r="D15" s="19">
        <v>2.16</v>
      </c>
      <c r="F15" s="18">
        <v>41255</v>
      </c>
      <c r="G15" s="64">
        <v>0.17</v>
      </c>
      <c r="H15" s="66">
        <v>0</v>
      </c>
      <c r="I15" s="69">
        <v>10.25</v>
      </c>
      <c r="J15" s="72">
        <v>0</v>
      </c>
      <c r="K15" s="33" t="s">
        <v>29</v>
      </c>
      <c r="S15" s="34" t="s">
        <v>18</v>
      </c>
      <c r="T15" s="34">
        <v>24</v>
      </c>
      <c r="U15" s="37"/>
    </row>
    <row r="16" spans="3:21" s="13" customFormat="1" ht="13.5" customHeight="1">
      <c r="C16" s="18">
        <v>41226</v>
      </c>
      <c r="D16" s="19">
        <v>4.3099999999999996</v>
      </c>
      <c r="F16" s="18">
        <v>41256</v>
      </c>
      <c r="G16" s="64">
        <v>1.98</v>
      </c>
      <c r="H16" s="66">
        <v>1.25</v>
      </c>
      <c r="I16" s="69">
        <v>9.75</v>
      </c>
      <c r="J16" s="72">
        <v>0.73</v>
      </c>
      <c r="K16" s="33" t="s">
        <v>30</v>
      </c>
      <c r="S16" s="37"/>
      <c r="T16" s="37"/>
      <c r="U16" s="37"/>
    </row>
    <row r="17" spans="3:21" s="13" customFormat="1" ht="13.5" customHeight="1">
      <c r="C17" s="18">
        <v>41227</v>
      </c>
      <c r="D17" s="19">
        <v>21.69</v>
      </c>
      <c r="F17" s="18">
        <v>41257</v>
      </c>
      <c r="G17" s="64">
        <v>7.77</v>
      </c>
      <c r="H17" s="66">
        <v>7</v>
      </c>
      <c r="I17" s="69">
        <v>8.75</v>
      </c>
      <c r="J17" s="72">
        <v>0.77</v>
      </c>
      <c r="K17" s="33" t="s">
        <v>31</v>
      </c>
    </row>
    <row r="18" spans="3:21" s="13" customFormat="1" ht="13.5" customHeight="1">
      <c r="C18" s="18">
        <v>41228</v>
      </c>
      <c r="D18" s="19">
        <v>24.82</v>
      </c>
      <c r="F18" s="18">
        <v>41258</v>
      </c>
      <c r="G18" s="64">
        <v>2</v>
      </c>
      <c r="H18" s="66">
        <v>0.75</v>
      </c>
      <c r="I18" s="69">
        <v>5.25</v>
      </c>
      <c r="J18" s="72">
        <v>1.25</v>
      </c>
      <c r="K18" s="33" t="s">
        <v>32</v>
      </c>
      <c r="M18" s="13" t="s">
        <v>4</v>
      </c>
    </row>
    <row r="19" spans="3:21" s="13" customFormat="1" ht="13.5" customHeight="1">
      <c r="C19" s="18">
        <v>41229</v>
      </c>
      <c r="D19" s="19">
        <v>5.19</v>
      </c>
      <c r="F19" s="18">
        <v>41259</v>
      </c>
      <c r="G19" s="64">
        <v>4.3899999999999997</v>
      </c>
      <c r="H19" s="66">
        <v>3</v>
      </c>
      <c r="I19" s="69">
        <v>11.5</v>
      </c>
      <c r="J19" s="72">
        <v>1.39</v>
      </c>
      <c r="K19" s="33"/>
      <c r="S19" s="38" t="s">
        <v>43</v>
      </c>
      <c r="T19" s="39"/>
      <c r="U19" s="40" t="s">
        <v>46</v>
      </c>
    </row>
    <row r="20" spans="3:21" s="13" customFormat="1" ht="13.5" customHeight="1">
      <c r="C20" s="18">
        <v>41230</v>
      </c>
      <c r="D20" s="19">
        <v>22.4</v>
      </c>
      <c r="F20" s="18">
        <v>41260</v>
      </c>
      <c r="G20" s="64">
        <v>3.7</v>
      </c>
      <c r="H20" s="66">
        <v>2.5</v>
      </c>
      <c r="I20" s="69">
        <v>7.5</v>
      </c>
      <c r="J20" s="72">
        <v>1.3</v>
      </c>
      <c r="K20" s="33" t="s">
        <v>33</v>
      </c>
      <c r="S20" s="41" t="s">
        <v>44</v>
      </c>
      <c r="T20" s="41"/>
      <c r="U20" s="42"/>
    </row>
    <row r="21" spans="3:21" s="13" customFormat="1" ht="13.5" customHeight="1">
      <c r="C21" s="18">
        <v>41231</v>
      </c>
      <c r="D21" s="19">
        <v>3.52</v>
      </c>
      <c r="F21" s="18">
        <v>41261</v>
      </c>
      <c r="G21" s="64">
        <v>3.03</v>
      </c>
      <c r="H21" s="66">
        <v>2.5</v>
      </c>
      <c r="I21" s="69">
        <v>6</v>
      </c>
      <c r="J21" s="72">
        <v>0.53</v>
      </c>
      <c r="K21" s="33" t="s">
        <v>33</v>
      </c>
      <c r="S21" s="43" t="s">
        <v>45</v>
      </c>
      <c r="T21" s="43"/>
      <c r="U21" s="44">
        <v>3</v>
      </c>
    </row>
    <row r="22" spans="3:21" s="13" customFormat="1" ht="13.5" customHeight="1">
      <c r="C22" s="18">
        <v>41232</v>
      </c>
      <c r="D22" s="19">
        <v>6.75</v>
      </c>
      <c r="F22" s="18">
        <v>41262</v>
      </c>
      <c r="G22" s="64">
        <v>1.48</v>
      </c>
      <c r="H22" s="66">
        <v>1.5</v>
      </c>
      <c r="I22" s="69">
        <v>8</v>
      </c>
      <c r="J22" s="72">
        <v>0</v>
      </c>
      <c r="K22" s="33" t="s">
        <v>33</v>
      </c>
      <c r="S22" s="43" t="s">
        <v>47</v>
      </c>
      <c r="T22" s="43"/>
      <c r="U22" s="44">
        <v>2</v>
      </c>
    </row>
    <row r="23" spans="3:21" s="13" customFormat="1" ht="13.5" customHeight="1">
      <c r="C23" s="18">
        <v>41233</v>
      </c>
      <c r="D23" s="19">
        <v>13.41</v>
      </c>
      <c r="F23" s="18">
        <v>41263</v>
      </c>
      <c r="G23" s="64">
        <v>11.8</v>
      </c>
      <c r="H23" s="66">
        <v>9.75</v>
      </c>
      <c r="I23" s="69">
        <v>8.5</v>
      </c>
      <c r="J23" s="72">
        <v>2.0499999999999998</v>
      </c>
      <c r="K23" s="33" t="s">
        <v>34</v>
      </c>
      <c r="S23" s="43" t="s">
        <v>48</v>
      </c>
      <c r="T23" s="43"/>
      <c r="U23" s="44">
        <v>3</v>
      </c>
    </row>
    <row r="24" spans="3:21" s="13" customFormat="1" ht="13.5" customHeight="1">
      <c r="C24" s="18">
        <v>41234</v>
      </c>
      <c r="D24" s="19">
        <v>2.38</v>
      </c>
      <c r="F24" s="18">
        <v>41264</v>
      </c>
      <c r="G24" s="64">
        <v>1.88</v>
      </c>
      <c r="H24" s="66">
        <v>1.25</v>
      </c>
      <c r="I24" s="69">
        <v>8.75</v>
      </c>
      <c r="J24" s="72">
        <v>0.63</v>
      </c>
      <c r="K24" s="33" t="s">
        <v>35</v>
      </c>
      <c r="S24" s="43" t="s">
        <v>49</v>
      </c>
      <c r="T24" s="43"/>
      <c r="U24" s="44">
        <v>3</v>
      </c>
    </row>
    <row r="25" spans="3:21" s="13" customFormat="1" ht="13.5" customHeight="1">
      <c r="C25" s="18">
        <v>41235</v>
      </c>
      <c r="D25" s="19">
        <v>9.35</v>
      </c>
      <c r="F25" s="18">
        <v>41265</v>
      </c>
      <c r="G25" s="64">
        <v>1.02</v>
      </c>
      <c r="H25" s="66">
        <v>1</v>
      </c>
      <c r="I25" s="69">
        <v>7.75</v>
      </c>
      <c r="J25" s="72">
        <v>0.02</v>
      </c>
      <c r="K25" s="33" t="s">
        <v>35</v>
      </c>
      <c r="S25" s="43" t="s">
        <v>50</v>
      </c>
      <c r="T25" s="43"/>
      <c r="U25" s="44">
        <v>2</v>
      </c>
    </row>
    <row r="26" spans="3:21" s="13" customFormat="1" ht="13.5" customHeight="1">
      <c r="C26" s="18">
        <v>41236</v>
      </c>
      <c r="D26" s="19">
        <v>2.14</v>
      </c>
      <c r="F26" s="18">
        <v>41266</v>
      </c>
      <c r="G26" s="64">
        <v>4.37</v>
      </c>
      <c r="H26" s="66">
        <v>3</v>
      </c>
      <c r="I26" s="69">
        <v>10.25</v>
      </c>
      <c r="J26" s="72">
        <v>1.37</v>
      </c>
      <c r="K26" s="33" t="s">
        <v>36</v>
      </c>
      <c r="S26" s="45" t="s">
        <v>51</v>
      </c>
      <c r="T26" s="41"/>
      <c r="U26" s="42"/>
    </row>
    <row r="27" spans="3:21" s="13" customFormat="1" ht="13.5" customHeight="1">
      <c r="C27" s="18">
        <v>41237</v>
      </c>
      <c r="D27" s="19">
        <v>5.09</v>
      </c>
      <c r="F27" s="18">
        <v>41267</v>
      </c>
      <c r="G27" s="64">
        <v>3.5</v>
      </c>
      <c r="H27" s="66">
        <v>2</v>
      </c>
      <c r="I27" s="69">
        <v>9.75</v>
      </c>
      <c r="J27" s="72">
        <v>1.5</v>
      </c>
      <c r="K27" s="33" t="s">
        <v>36</v>
      </c>
      <c r="S27" s="43" t="s">
        <v>52</v>
      </c>
      <c r="T27" s="43"/>
      <c r="U27" s="44">
        <v>1</v>
      </c>
    </row>
    <row r="28" spans="3:21" s="13" customFormat="1" ht="13.5" customHeight="1">
      <c r="C28" s="18">
        <v>41238</v>
      </c>
      <c r="D28" s="19">
        <v>4.2</v>
      </c>
      <c r="F28" s="18">
        <v>41268</v>
      </c>
      <c r="G28" s="64">
        <v>5.26</v>
      </c>
      <c r="H28" s="66">
        <v>3.75</v>
      </c>
      <c r="I28" s="69">
        <v>9</v>
      </c>
      <c r="J28" s="72">
        <v>1.51</v>
      </c>
      <c r="K28" s="33" t="s">
        <v>37</v>
      </c>
      <c r="S28" s="43" t="s">
        <v>53</v>
      </c>
      <c r="T28" s="43"/>
      <c r="U28" s="44">
        <v>3</v>
      </c>
    </row>
    <row r="29" spans="3:21" s="13" customFormat="1" ht="13.5" customHeight="1">
      <c r="C29" s="18">
        <v>41239</v>
      </c>
      <c r="D29" s="19">
        <v>12.41</v>
      </c>
      <c r="F29" s="18">
        <v>41269</v>
      </c>
      <c r="G29" s="64">
        <v>5.0599999999999996</v>
      </c>
      <c r="H29" s="66">
        <v>3.5</v>
      </c>
      <c r="I29" s="69">
        <v>9.5</v>
      </c>
      <c r="J29" s="72">
        <v>1.56</v>
      </c>
      <c r="K29" s="33" t="s">
        <v>38</v>
      </c>
      <c r="S29" s="43" t="s">
        <v>54</v>
      </c>
      <c r="T29" s="43"/>
      <c r="U29" s="44">
        <v>1</v>
      </c>
    </row>
    <row r="30" spans="3:21" s="13" customFormat="1" ht="13.5" customHeight="1">
      <c r="C30" s="18">
        <v>41240</v>
      </c>
      <c r="D30" s="19">
        <v>5.0199999999999996</v>
      </c>
      <c r="E30" s="17"/>
      <c r="F30" s="18">
        <v>41270</v>
      </c>
      <c r="G30" s="64">
        <v>5.58</v>
      </c>
      <c r="H30" s="66">
        <v>4.5</v>
      </c>
      <c r="I30" s="69">
        <v>9.75</v>
      </c>
      <c r="J30" s="72">
        <v>1.08</v>
      </c>
      <c r="K30" s="13" t="s">
        <v>39</v>
      </c>
      <c r="S30" s="43" t="s">
        <v>55</v>
      </c>
      <c r="T30" s="43"/>
      <c r="U30" s="44">
        <v>2</v>
      </c>
    </row>
    <row r="31" spans="3:21" s="13" customFormat="1" ht="13.5" customHeight="1">
      <c r="C31" s="18">
        <v>41241</v>
      </c>
      <c r="D31" s="19">
        <v>6.22</v>
      </c>
      <c r="E31" s="17"/>
      <c r="F31" s="18">
        <v>41271</v>
      </c>
      <c r="G31" s="64">
        <v>7.2</v>
      </c>
      <c r="H31" s="66">
        <v>5.75</v>
      </c>
      <c r="I31" s="69">
        <v>9.75</v>
      </c>
      <c r="J31" s="72">
        <v>1.45</v>
      </c>
      <c r="K31" s="13" t="s">
        <v>39</v>
      </c>
      <c r="S31" s="45" t="s">
        <v>56</v>
      </c>
      <c r="T31" s="41"/>
      <c r="U31" s="42"/>
    </row>
    <row r="32" spans="3:21" s="13" customFormat="1" ht="13.5" customHeight="1">
      <c r="C32" s="18">
        <v>41242</v>
      </c>
      <c r="D32" s="19">
        <v>5.18</v>
      </c>
      <c r="E32" s="17"/>
      <c r="F32" s="18">
        <v>41272</v>
      </c>
      <c r="G32" s="64">
        <v>17.5</v>
      </c>
      <c r="H32" s="66">
        <v>12.5</v>
      </c>
      <c r="I32" s="69">
        <v>7.5</v>
      </c>
      <c r="J32" s="72">
        <v>5</v>
      </c>
      <c r="K32" s="13" t="s">
        <v>40</v>
      </c>
      <c r="S32" s="43" t="s">
        <v>57</v>
      </c>
      <c r="T32" s="43"/>
      <c r="U32" s="44">
        <v>1</v>
      </c>
    </row>
    <row r="33" spans="1:21" s="13" customFormat="1" ht="13.5" customHeight="1">
      <c r="C33" s="20">
        <v>41243</v>
      </c>
      <c r="D33" s="21">
        <v>1.4</v>
      </c>
      <c r="E33" s="17"/>
      <c r="F33" s="18">
        <v>41273</v>
      </c>
      <c r="G33" s="64">
        <v>15.96</v>
      </c>
      <c r="H33" s="66">
        <v>11.25</v>
      </c>
      <c r="I33" s="69">
        <v>9</v>
      </c>
      <c r="J33" s="72">
        <v>4.71</v>
      </c>
      <c r="K33" s="13" t="s">
        <v>42</v>
      </c>
      <c r="S33" s="43" t="s">
        <v>58</v>
      </c>
      <c r="T33" s="43"/>
      <c r="U33" s="44">
        <v>1</v>
      </c>
    </row>
    <row r="34" spans="1:21" s="13" customFormat="1" ht="13.5" customHeight="1">
      <c r="C34" s="22"/>
      <c r="D34" s="23"/>
      <c r="E34" s="17"/>
      <c r="F34" s="24">
        <v>41274</v>
      </c>
      <c r="G34" s="64">
        <v>17.22</v>
      </c>
      <c r="H34" s="67">
        <v>12</v>
      </c>
      <c r="I34" s="70">
        <v>8.5</v>
      </c>
      <c r="J34" s="73">
        <v>5.22</v>
      </c>
      <c r="K34" s="13" t="s">
        <v>61</v>
      </c>
      <c r="S34" s="43" t="s">
        <v>59</v>
      </c>
      <c r="T34" s="43"/>
      <c r="U34" s="44">
        <v>1</v>
      </c>
    </row>
    <row r="35" spans="1:21" s="13" customFormat="1" ht="12" customHeight="1">
      <c r="C35" s="25"/>
      <c r="D35" s="25"/>
      <c r="E35" s="26"/>
      <c r="F35" s="27"/>
      <c r="G35" s="27"/>
      <c r="I35" s="1"/>
      <c r="K35" s="14"/>
      <c r="S35" s="46" t="s">
        <v>62</v>
      </c>
      <c r="T35" s="47"/>
      <c r="U35" s="48"/>
    </row>
    <row r="36" spans="1:21" s="13" customFormat="1" ht="12.75" customHeight="1">
      <c r="C36" s="28" t="s">
        <v>1</v>
      </c>
      <c r="D36" s="29">
        <f>SUM(D4:D33)</f>
        <v>256</v>
      </c>
      <c r="E36" s="30"/>
      <c r="F36" s="28" t="s">
        <v>1</v>
      </c>
      <c r="G36" s="29">
        <f>SUM(G4:G34)</f>
        <v>193.47</v>
      </c>
      <c r="H36" s="61">
        <v>144.5</v>
      </c>
      <c r="I36" s="1">
        <v>278.5</v>
      </c>
      <c r="J36" s="32">
        <v>49.59</v>
      </c>
      <c r="K36" s="14"/>
    </row>
    <row r="37" spans="1:21" s="13" customFormat="1" ht="12.75" customHeight="1">
      <c r="C37" s="28" t="s">
        <v>5</v>
      </c>
      <c r="D37" s="29">
        <f>D36/30</f>
        <v>8.5333333333333332</v>
      </c>
      <c r="E37" s="30"/>
      <c r="F37" s="28" t="s">
        <v>5</v>
      </c>
      <c r="G37" s="29">
        <f>G36/31</f>
        <v>6.2409677419354841</v>
      </c>
      <c r="I37" s="1"/>
    </row>
    <row r="38" spans="1:21" s="13" customFormat="1" ht="12.75" customHeight="1">
      <c r="C38" s="28" t="s">
        <v>6</v>
      </c>
      <c r="D38" s="29">
        <f>5.08*D36</f>
        <v>1300.48</v>
      </c>
      <c r="E38" s="30"/>
      <c r="F38" s="28" t="s">
        <v>6</v>
      </c>
      <c r="G38" s="29">
        <f>5.08*G36</f>
        <v>982.82759999999996</v>
      </c>
      <c r="I38" s="1"/>
    </row>
    <row r="39" spans="1:21" s="13" customFormat="1" ht="12.75" customHeight="1">
      <c r="C39" s="60" t="s">
        <v>70</v>
      </c>
      <c r="D39" s="13">
        <v>9.58</v>
      </c>
      <c r="F39" s="60" t="s">
        <v>70</v>
      </c>
      <c r="G39" s="32">
        <v>6.82</v>
      </c>
      <c r="I39" s="1"/>
      <c r="J39" s="1"/>
      <c r="K39" s="1" t="s">
        <v>60</v>
      </c>
    </row>
    <row r="40" spans="1:21" s="13" customFormat="1" ht="12.75" customHeight="1">
      <c r="A40" s="26"/>
      <c r="B40" s="26"/>
      <c r="C40" s="31" t="s">
        <v>10</v>
      </c>
      <c r="D40" s="25">
        <f>D36+G36</f>
        <v>449.47</v>
      </c>
      <c r="F40" s="32"/>
      <c r="G40" s="32"/>
      <c r="I40" s="1"/>
      <c r="J40" s="1"/>
      <c r="K40" s="1" t="s">
        <v>41</v>
      </c>
      <c r="P40" s="13">
        <v>6.25</v>
      </c>
    </row>
    <row r="41" spans="1:21" ht="15.75">
      <c r="A41" s="26"/>
      <c r="B41" s="26"/>
      <c r="C41" s="31" t="s">
        <v>9</v>
      </c>
      <c r="D41" s="25">
        <f>D40*5.08</f>
        <v>2283.3076000000001</v>
      </c>
      <c r="P41">
        <v>9</v>
      </c>
    </row>
    <row r="42" spans="1:21">
      <c r="P42">
        <v>16</v>
      </c>
    </row>
    <row r="43" spans="1:21">
      <c r="P43">
        <v>15</v>
      </c>
    </row>
    <row r="44" spans="1:21">
      <c r="P44">
        <v>11.75</v>
      </c>
    </row>
    <row r="45" spans="1:21">
      <c r="P45">
        <v>7.25</v>
      </c>
    </row>
    <row r="46" spans="1:21">
      <c r="P46">
        <v>6.5</v>
      </c>
    </row>
    <row r="47" spans="1:21">
      <c r="P47">
        <v>9.75</v>
      </c>
    </row>
    <row r="48" spans="1:21">
      <c r="P48">
        <v>6.5</v>
      </c>
    </row>
    <row r="49" spans="16:16">
      <c r="P49">
        <v>6.75</v>
      </c>
    </row>
    <row r="50" spans="16:16">
      <c r="P50">
        <v>8.75</v>
      </c>
    </row>
    <row r="51" spans="16:16">
      <c r="P51">
        <v>10.25</v>
      </c>
    </row>
    <row r="52" spans="16:16">
      <c r="P52">
        <v>9.75</v>
      </c>
    </row>
    <row r="53" spans="16:16">
      <c r="P53">
        <v>8.75</v>
      </c>
    </row>
    <row r="54" spans="16:16">
      <c r="P54">
        <v>5.25</v>
      </c>
    </row>
    <row r="55" spans="16:16">
      <c r="P55">
        <v>11.5</v>
      </c>
    </row>
    <row r="56" spans="16:16">
      <c r="P56">
        <v>7.5</v>
      </c>
    </row>
    <row r="57" spans="16:16">
      <c r="P57">
        <v>6</v>
      </c>
    </row>
    <row r="58" spans="16:16">
      <c r="P58">
        <v>8</v>
      </c>
    </row>
    <row r="59" spans="16:16">
      <c r="P59">
        <v>8.5</v>
      </c>
    </row>
    <row r="60" spans="16:16">
      <c r="P60">
        <v>8.75</v>
      </c>
    </row>
    <row r="61" spans="16:16">
      <c r="P61">
        <v>7.75</v>
      </c>
    </row>
    <row r="62" spans="16:16">
      <c r="P62">
        <v>10.25</v>
      </c>
    </row>
    <row r="63" spans="16:16">
      <c r="P63">
        <v>9.75</v>
      </c>
    </row>
    <row r="64" spans="16:16">
      <c r="P64">
        <v>9</v>
      </c>
    </row>
    <row r="65" spans="16:16">
      <c r="P65">
        <v>9.5</v>
      </c>
    </row>
    <row r="66" spans="16:16">
      <c r="P66">
        <v>9.75</v>
      </c>
    </row>
    <row r="67" spans="16:16">
      <c r="P67">
        <v>9.75</v>
      </c>
    </row>
    <row r="68" spans="16:16">
      <c r="P68">
        <v>7.5</v>
      </c>
    </row>
    <row r="69" spans="16:16">
      <c r="P69">
        <v>9</v>
      </c>
    </row>
    <row r="70" spans="16:16">
      <c r="P70">
        <v>8.5</v>
      </c>
    </row>
  </sheetData>
  <pageMargins left="0.70866141732283472" right="0.70866141732283472" top="0.78740157480314965" bottom="0.78740157480314965" header="0.31496062992125984" footer="0.31496062992125984"/>
  <pageSetup paperSize="9" scale="12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G56"/>
  <sheetViews>
    <sheetView tabSelected="1" topLeftCell="DN7" workbookViewId="0">
      <selection activeCell="DT39" sqref="DT39"/>
    </sheetView>
  </sheetViews>
  <sheetFormatPr defaultRowHeight="12.75"/>
  <cols>
    <col min="1" max="1" width="1.75" style="6" customWidth="1"/>
    <col min="2" max="3" width="9.75" style="6" customWidth="1"/>
    <col min="4" max="4" width="31.625" style="57" customWidth="1"/>
    <col min="5" max="5" width="13.25" style="57" customWidth="1"/>
    <col min="6" max="6" width="13.75" style="57" customWidth="1"/>
    <col min="7" max="7" width="14.25" style="57" customWidth="1"/>
    <col min="8" max="8" width="4.25" style="57" customWidth="1"/>
    <col min="9" max="9" width="3" style="57" hidden="1" customWidth="1"/>
    <col min="10" max="11" width="10.5" style="57" hidden="1" customWidth="1"/>
    <col min="12" max="12" width="8.25" style="57" hidden="1" customWidth="1"/>
    <col min="13" max="15" width="9.25" style="57" hidden="1" customWidth="1"/>
    <col min="16" max="16" width="9.25" style="49" hidden="1" customWidth="1"/>
    <col min="17" max="17" width="6.625" style="49" customWidth="1"/>
    <col min="18" max="18" width="18.5" style="6" customWidth="1"/>
    <col min="19" max="19" width="11.75" style="6" customWidth="1"/>
    <col min="20" max="20" width="28" style="6" customWidth="1"/>
    <col min="21" max="24" width="12.625" style="6" customWidth="1"/>
    <col min="25" max="25" width="8" style="6" customWidth="1"/>
    <col min="26" max="26" width="9.625" style="6" hidden="1" customWidth="1"/>
    <col min="27" max="27" width="11.625" style="6" hidden="1" customWidth="1"/>
    <col min="28" max="28" width="9.25" style="6" hidden="1" customWidth="1"/>
    <col min="29" max="37" width="9" style="6" hidden="1" customWidth="1"/>
    <col min="38" max="38" width="9" style="6" customWidth="1"/>
    <col min="39" max="39" width="20.25" style="6" customWidth="1"/>
    <col min="40" max="40" width="11" style="6" customWidth="1"/>
    <col min="41" max="41" width="10.25" style="6" customWidth="1"/>
    <col min="42" max="42" width="40.25" style="6" customWidth="1"/>
    <col min="43" max="46" width="13.25" style="6" customWidth="1"/>
    <col min="47" max="48" width="9" style="6" customWidth="1"/>
    <col min="49" max="49" width="20.25" style="6" customWidth="1"/>
    <col min="50" max="50" width="10.25" style="6" customWidth="1"/>
    <col min="51" max="51" width="10" style="6" customWidth="1"/>
    <col min="52" max="52" width="40.25" style="6" customWidth="1"/>
    <col min="53" max="54" width="10.5" style="6" customWidth="1"/>
    <col min="55" max="55" width="12.25" style="6" customWidth="1"/>
    <col min="56" max="56" width="12.625" style="6" customWidth="1"/>
    <col min="57" max="57" width="21" style="6" customWidth="1"/>
    <col min="58" max="59" width="9" style="6" customWidth="1"/>
    <col min="60" max="60" width="20.75" style="6" customWidth="1"/>
    <col min="61" max="61" width="9.25" style="6" customWidth="1"/>
    <col min="62" max="62" width="10" style="6" customWidth="1"/>
    <col min="63" max="63" width="33.25" style="6" customWidth="1"/>
    <col min="64" max="64" width="9" style="6" customWidth="1"/>
    <col min="65" max="65" width="9.75" style="6" customWidth="1"/>
    <col min="66" max="66" width="12.25" style="6" customWidth="1"/>
    <col min="67" max="67" width="13.5" style="6" customWidth="1"/>
    <col min="68" max="68" width="12.625" style="6" customWidth="1"/>
    <col min="69" max="69" width="19.5" style="6" customWidth="1"/>
    <col min="70" max="70" width="12.625" style="6" customWidth="1"/>
    <col min="71" max="71" width="9" style="6" customWidth="1"/>
    <col min="72" max="72" width="21.75" style="6" customWidth="1"/>
    <col min="73" max="73" width="9.25" style="6" customWidth="1"/>
    <col min="74" max="74" width="10" style="6" customWidth="1"/>
    <col min="75" max="75" width="32.75" style="6" customWidth="1"/>
    <col min="76" max="76" width="8.5" style="6" customWidth="1"/>
    <col min="77" max="77" width="9.75" style="6" customWidth="1"/>
    <col min="78" max="78" width="12.25" style="6" customWidth="1"/>
    <col min="79" max="79" width="13.5" style="6" customWidth="1"/>
    <col min="80" max="80" width="12.625" style="6" customWidth="1"/>
    <col min="81" max="81" width="19.5" style="6" customWidth="1"/>
    <col min="82" max="83" width="9" style="6" customWidth="1"/>
    <col min="84" max="84" width="20.625" style="6" customWidth="1"/>
    <col min="85" max="85" width="16.25" style="6" customWidth="1"/>
    <col min="86" max="86" width="11.25" style="6" customWidth="1"/>
    <col min="87" max="87" width="23.75" style="6" customWidth="1"/>
    <col min="88" max="88" width="9.25" style="6" customWidth="1"/>
    <col min="89" max="89" width="9.75" style="6" customWidth="1"/>
    <col min="90" max="90" width="12.25" style="6" customWidth="1"/>
    <col min="91" max="91" width="13.5" style="6" customWidth="1"/>
    <col min="92" max="92" width="16" style="6" customWidth="1"/>
    <col min="93" max="93" width="19.5" style="6" customWidth="1"/>
    <col min="94" max="95" width="9" style="6" customWidth="1"/>
    <col min="96" max="96" width="19" style="6" customWidth="1"/>
    <col min="97" max="97" width="13.75" style="6" customWidth="1"/>
    <col min="98" max="98" width="10" style="6" customWidth="1"/>
    <col min="99" max="99" width="27.25" style="6" customWidth="1"/>
    <col min="100" max="100" width="8.5" style="6" customWidth="1"/>
    <col min="101" max="101" width="9.75" style="6" customWidth="1"/>
    <col min="102" max="102" width="12.25" style="6" customWidth="1"/>
    <col min="103" max="103" width="13.5" style="6" customWidth="1"/>
    <col min="104" max="104" width="12.625" style="6" customWidth="1"/>
    <col min="105" max="105" width="19.5" style="6" customWidth="1"/>
    <col min="106" max="107" width="9" style="6" customWidth="1"/>
    <col min="108" max="108" width="19" style="6" customWidth="1"/>
    <col min="109" max="110" width="9" style="6" customWidth="1"/>
    <col min="111" max="111" width="11.25" style="6" customWidth="1"/>
    <col min="112" max="113" width="9" style="6" customWidth="1"/>
    <col min="114" max="114" width="12.25" style="6" customWidth="1"/>
    <col min="115" max="115" width="13.5" style="6" customWidth="1"/>
    <col min="116" max="116" width="12.625" style="6" customWidth="1"/>
    <col min="117" max="117" width="19.5" style="6" customWidth="1"/>
    <col min="118" max="118" width="9" style="6" customWidth="1"/>
    <col min="119" max="119" width="23.75" style="6" customWidth="1"/>
    <col min="120" max="120" width="17.25" style="6" customWidth="1"/>
    <col min="121" max="121" width="9" style="6"/>
    <col min="122" max="122" width="25.25" style="6" customWidth="1"/>
    <col min="123" max="123" width="8.5" style="6" customWidth="1"/>
    <col min="124" max="124" width="9.75" style="6" customWidth="1"/>
    <col min="125" max="125" width="12.25" style="6" customWidth="1"/>
    <col min="126" max="126" width="13.5" style="6" customWidth="1"/>
    <col min="127" max="127" width="12.625" style="6" customWidth="1"/>
    <col min="128" max="128" width="11.625" style="6" customWidth="1"/>
    <col min="129" max="129" width="23.625" style="6" customWidth="1"/>
    <col min="130" max="130" width="18.25" style="6" customWidth="1"/>
    <col min="131" max="131" width="10" style="6" customWidth="1"/>
    <col min="132" max="132" width="23.25" style="6" customWidth="1"/>
    <col min="133" max="133" width="8.5" style="6" customWidth="1"/>
    <col min="134" max="134" width="9.75" style="6" customWidth="1"/>
    <col min="135" max="135" width="12.25" style="6" customWidth="1"/>
    <col min="136" max="136" width="13.5" style="6" customWidth="1"/>
    <col min="137" max="137" width="12.625" style="6" customWidth="1"/>
    <col min="138" max="16384" width="9" style="6"/>
  </cols>
  <sheetData>
    <row r="1" spans="2:137" ht="18.75" thickBot="1">
      <c r="B1" s="59" t="s">
        <v>7</v>
      </c>
      <c r="C1" s="7"/>
      <c r="E1" s="52" t="s">
        <v>90</v>
      </c>
      <c r="F1" s="75">
        <f ca="1">NOW()</f>
        <v>41576.435110879633</v>
      </c>
      <c r="G1" s="52"/>
      <c r="H1" s="52"/>
      <c r="J1" s="52"/>
      <c r="K1" s="52"/>
      <c r="L1" s="52"/>
      <c r="M1" s="52"/>
      <c r="N1" s="52"/>
      <c r="O1" s="52"/>
      <c r="R1" s="59" t="s">
        <v>102</v>
      </c>
      <c r="S1" s="7"/>
      <c r="T1" s="57"/>
      <c r="U1" s="52" t="s">
        <v>90</v>
      </c>
      <c r="W1" s="52"/>
      <c r="X1" s="52"/>
      <c r="AM1" s="161">
        <f ca="1">NOW()</f>
        <v>41576.435110879633</v>
      </c>
      <c r="AN1" s="93"/>
      <c r="AO1" s="93"/>
      <c r="AP1" s="93" t="s">
        <v>127</v>
      </c>
      <c r="AQ1" s="93"/>
      <c r="AR1" s="93"/>
      <c r="AS1" s="93"/>
      <c r="AT1" s="93"/>
      <c r="AU1" s="93"/>
      <c r="AV1" s="165"/>
      <c r="AW1" s="166">
        <f ca="1">NOW()</f>
        <v>41576.435110879633</v>
      </c>
      <c r="AX1" s="167"/>
      <c r="AY1" s="167"/>
      <c r="AZ1" s="167" t="s">
        <v>127</v>
      </c>
      <c r="BA1" s="167"/>
      <c r="BB1" s="167"/>
      <c r="BC1" s="167"/>
      <c r="BD1" s="167"/>
      <c r="BH1" s="211">
        <f ca="1">NOW()</f>
        <v>41576.435110879633</v>
      </c>
      <c r="BI1" s="167"/>
      <c r="BJ1" s="167"/>
      <c r="BK1" s="167" t="s">
        <v>127</v>
      </c>
      <c r="BL1" s="167"/>
      <c r="BM1" s="167"/>
      <c r="BN1" s="167"/>
      <c r="BO1" s="167"/>
      <c r="BP1" s="167"/>
      <c r="BR1" s="93"/>
      <c r="BT1" s="233">
        <f ca="1">NOW()</f>
        <v>41576.435110879633</v>
      </c>
      <c r="BU1" s="167"/>
      <c r="BV1" s="167"/>
      <c r="BW1" s="167" t="s">
        <v>127</v>
      </c>
      <c r="BX1" s="167"/>
      <c r="BY1" s="167"/>
      <c r="BZ1" s="167"/>
      <c r="CA1" s="167"/>
      <c r="CB1" s="167"/>
      <c r="CF1" s="295">
        <f ca="1">NOW()</f>
        <v>41576.435110879633</v>
      </c>
      <c r="CG1" s="167"/>
      <c r="CH1" s="167"/>
      <c r="CI1" s="167" t="s">
        <v>127</v>
      </c>
      <c r="CJ1" s="167"/>
      <c r="CK1" s="167"/>
      <c r="CL1" s="167"/>
      <c r="CM1" s="167"/>
      <c r="CN1" s="167"/>
      <c r="CR1" s="333">
        <f ca="1">NOW()</f>
        <v>41576.435110879633</v>
      </c>
      <c r="CS1" s="167"/>
      <c r="CT1" s="167"/>
      <c r="CU1" s="167" t="s">
        <v>127</v>
      </c>
      <c r="CV1" s="167"/>
      <c r="CW1" s="167"/>
      <c r="CX1" s="167"/>
      <c r="CY1" s="167"/>
      <c r="CZ1" s="167"/>
      <c r="DD1" s="333">
        <f ca="1">NOW()</f>
        <v>41576.435110879633</v>
      </c>
      <c r="DE1" s="167"/>
      <c r="DF1" s="167"/>
      <c r="DG1" s="167" t="s">
        <v>127</v>
      </c>
      <c r="DH1" s="167"/>
      <c r="DI1" s="167"/>
      <c r="DJ1" s="167"/>
      <c r="DK1" s="167"/>
      <c r="DL1" s="167"/>
      <c r="DO1" s="333">
        <f ca="1">NOW()</f>
        <v>41576.435110879633</v>
      </c>
      <c r="DP1" s="167"/>
      <c r="DQ1" s="167"/>
      <c r="DR1" s="167" t="s">
        <v>127</v>
      </c>
      <c r="DS1" s="167"/>
      <c r="DT1" s="167"/>
      <c r="DU1" s="167"/>
      <c r="DV1" s="167"/>
      <c r="DW1" s="167"/>
      <c r="DY1" s="446">
        <f ca="1">NOW()</f>
        <v>41576.435110879633</v>
      </c>
      <c r="DZ1" s="167"/>
      <c r="EA1" s="167"/>
      <c r="EB1" s="167" t="s">
        <v>127</v>
      </c>
      <c r="EC1" s="167"/>
      <c r="ED1" s="167"/>
      <c r="EE1" s="167"/>
      <c r="EF1" s="167"/>
      <c r="EG1" s="167"/>
    </row>
    <row r="2" spans="2:137" ht="13.5" thickBot="1">
      <c r="B2" s="76" t="s">
        <v>8</v>
      </c>
      <c r="C2" s="7"/>
      <c r="D2" s="52"/>
      <c r="G2" s="52"/>
      <c r="H2" s="52"/>
      <c r="J2" s="52"/>
      <c r="K2" s="52"/>
      <c r="L2" s="52"/>
      <c r="M2" s="52"/>
      <c r="N2" s="52"/>
      <c r="O2" s="52"/>
      <c r="R2" s="128">
        <f ca="1">NOW()</f>
        <v>41576.435110879633</v>
      </c>
      <c r="S2" s="7"/>
      <c r="T2" s="52"/>
      <c r="U2" s="57"/>
      <c r="V2" s="57"/>
      <c r="W2" s="52"/>
      <c r="X2" s="52"/>
      <c r="AM2" s="158"/>
      <c r="AN2" s="7"/>
      <c r="AO2" s="7"/>
      <c r="AP2" s="52"/>
      <c r="AQ2" s="57"/>
      <c r="AR2" s="57"/>
      <c r="AS2" s="52"/>
      <c r="AT2" s="52"/>
      <c r="AU2" s="93"/>
      <c r="AV2" s="165"/>
      <c r="AW2" s="196" t="s">
        <v>141</v>
      </c>
      <c r="AX2" s="168"/>
      <c r="AY2" s="168"/>
      <c r="AZ2" s="169"/>
      <c r="BA2" s="170"/>
      <c r="BB2" s="170"/>
      <c r="BC2" s="169"/>
      <c r="BD2" s="169"/>
      <c r="BH2" s="196" t="s">
        <v>158</v>
      </c>
      <c r="BI2" s="168"/>
      <c r="BJ2" s="168"/>
      <c r="BK2" s="169"/>
      <c r="BL2" s="170"/>
      <c r="BM2" s="170"/>
      <c r="BN2" s="169"/>
      <c r="BO2" s="169"/>
      <c r="BP2" s="169"/>
      <c r="BR2" s="52"/>
      <c r="BT2" s="196" t="s">
        <v>208</v>
      </c>
      <c r="BU2" s="168"/>
      <c r="BV2" s="168"/>
      <c r="BW2" s="169"/>
      <c r="BX2" s="170"/>
      <c r="BY2" s="170"/>
      <c r="BZ2" s="169"/>
      <c r="CA2" s="169"/>
      <c r="CB2" s="169"/>
      <c r="CF2" s="196" t="s">
        <v>237</v>
      </c>
      <c r="CG2" s="168"/>
      <c r="CH2" s="168"/>
      <c r="CI2" s="169"/>
      <c r="CJ2" s="170"/>
      <c r="CK2" s="170"/>
      <c r="CL2" s="169"/>
      <c r="CM2" s="169"/>
      <c r="CN2" s="169"/>
      <c r="CR2" s="196" t="s">
        <v>248</v>
      </c>
      <c r="CS2" s="168"/>
      <c r="CT2" s="168"/>
      <c r="CU2" s="169"/>
      <c r="CV2" s="170"/>
      <c r="CW2" s="170"/>
      <c r="CX2" s="169"/>
      <c r="CY2" s="169"/>
      <c r="CZ2" s="169"/>
      <c r="DD2" s="196" t="s">
        <v>269</v>
      </c>
      <c r="DE2" s="168"/>
      <c r="DF2" s="168"/>
      <c r="DG2" s="169"/>
      <c r="DH2" s="170"/>
      <c r="DI2" s="170"/>
      <c r="DJ2" s="169"/>
      <c r="DK2" s="169"/>
      <c r="DL2" s="169"/>
      <c r="DO2" s="196" t="s">
        <v>283</v>
      </c>
      <c r="DP2" s="168"/>
      <c r="DQ2" s="168"/>
      <c r="DR2" s="169"/>
      <c r="DS2" s="170"/>
      <c r="DT2" s="170"/>
      <c r="DU2" s="169"/>
      <c r="DV2" s="169"/>
      <c r="DW2" s="169"/>
      <c r="DY2" s="196" t="s">
        <v>294</v>
      </c>
      <c r="DZ2" s="168"/>
      <c r="EA2" s="168"/>
      <c r="EB2" s="169"/>
      <c r="EC2" s="170"/>
      <c r="ED2" s="170"/>
      <c r="EE2" s="169"/>
      <c r="EF2" s="169"/>
      <c r="EG2" s="169"/>
    </row>
    <row r="3" spans="2:137" ht="17.25" customHeight="1" thickBot="1">
      <c r="B3" s="82"/>
      <c r="C3" s="83" t="s">
        <v>78</v>
      </c>
      <c r="D3" s="83" t="s">
        <v>64</v>
      </c>
      <c r="E3" s="83" t="s">
        <v>92</v>
      </c>
      <c r="F3" s="83" t="s">
        <v>91</v>
      </c>
      <c r="G3" s="84" t="s">
        <v>82</v>
      </c>
      <c r="H3" s="55"/>
      <c r="J3" s="53"/>
      <c r="K3" s="53"/>
      <c r="L3" s="53"/>
      <c r="M3" s="53"/>
      <c r="N3" s="53"/>
      <c r="O3" s="53"/>
      <c r="R3" s="105"/>
      <c r="S3" s="106" t="s">
        <v>115</v>
      </c>
      <c r="T3" s="106" t="s">
        <v>64</v>
      </c>
      <c r="U3" s="106" t="s">
        <v>92</v>
      </c>
      <c r="V3" s="106" t="s">
        <v>91</v>
      </c>
      <c r="W3" s="107" t="s">
        <v>82</v>
      </c>
      <c r="X3" s="108" t="s">
        <v>112</v>
      </c>
      <c r="Y3" s="58"/>
      <c r="Z3" s="58"/>
      <c r="AB3" s="58"/>
      <c r="AC3" s="58"/>
      <c r="AD3" s="93"/>
      <c r="AE3" s="58"/>
      <c r="AF3" s="58"/>
      <c r="AG3" s="93"/>
      <c r="AH3" s="58"/>
      <c r="AI3" s="58"/>
      <c r="AJ3" s="93"/>
      <c r="AK3" s="58"/>
      <c r="AL3" s="58"/>
      <c r="AM3" s="105"/>
      <c r="AN3" s="106" t="s">
        <v>115</v>
      </c>
      <c r="AO3" s="106" t="s">
        <v>150</v>
      </c>
      <c r="AP3" s="106" t="s">
        <v>64</v>
      </c>
      <c r="AQ3" s="106" t="s">
        <v>92</v>
      </c>
      <c r="AR3" s="106" t="s">
        <v>91</v>
      </c>
      <c r="AS3" s="107" t="s">
        <v>82</v>
      </c>
      <c r="AT3" s="108" t="s">
        <v>112</v>
      </c>
      <c r="AU3" s="58"/>
      <c r="AV3" s="171"/>
      <c r="AW3" s="105"/>
      <c r="AX3" s="106" t="s">
        <v>115</v>
      </c>
      <c r="AY3" s="106" t="s">
        <v>150</v>
      </c>
      <c r="AZ3" s="106" t="s">
        <v>64</v>
      </c>
      <c r="BA3" s="106" t="s">
        <v>92</v>
      </c>
      <c r="BB3" s="106" t="s">
        <v>91</v>
      </c>
      <c r="BC3" s="107" t="s">
        <v>82</v>
      </c>
      <c r="BD3" s="108" t="s">
        <v>112</v>
      </c>
      <c r="BE3" s="108" t="s">
        <v>174</v>
      </c>
      <c r="BH3" s="105"/>
      <c r="BI3" s="106" t="s">
        <v>115</v>
      </c>
      <c r="BJ3" s="106" t="s">
        <v>150</v>
      </c>
      <c r="BK3" s="106" t="s">
        <v>64</v>
      </c>
      <c r="BL3" s="106" t="s">
        <v>92</v>
      </c>
      <c r="BM3" s="106" t="s">
        <v>91</v>
      </c>
      <c r="BN3" s="107" t="s">
        <v>82</v>
      </c>
      <c r="BO3" s="247" t="s">
        <v>223</v>
      </c>
      <c r="BP3" s="108" t="s">
        <v>112</v>
      </c>
      <c r="BQ3" s="108" t="s">
        <v>174</v>
      </c>
      <c r="BT3" s="105"/>
      <c r="BU3" s="106" t="s">
        <v>115</v>
      </c>
      <c r="BV3" s="106" t="s">
        <v>150</v>
      </c>
      <c r="BW3" s="106" t="s">
        <v>64</v>
      </c>
      <c r="BX3" s="106" t="s">
        <v>92</v>
      </c>
      <c r="BY3" s="106" t="s">
        <v>91</v>
      </c>
      <c r="BZ3" s="107" t="s">
        <v>82</v>
      </c>
      <c r="CA3" s="247" t="s">
        <v>223</v>
      </c>
      <c r="CB3" s="108" t="s">
        <v>112</v>
      </c>
      <c r="CC3" s="108" t="s">
        <v>174</v>
      </c>
      <c r="CF3" s="105"/>
      <c r="CG3" s="106" t="s">
        <v>115</v>
      </c>
      <c r="CH3" s="106" t="s">
        <v>150</v>
      </c>
      <c r="CI3" s="106" t="s">
        <v>64</v>
      </c>
      <c r="CJ3" s="106" t="s">
        <v>92</v>
      </c>
      <c r="CK3" s="106" t="s">
        <v>91</v>
      </c>
      <c r="CL3" s="107" t="s">
        <v>82</v>
      </c>
      <c r="CM3" s="247" t="s">
        <v>223</v>
      </c>
      <c r="CN3" s="108" t="s">
        <v>112</v>
      </c>
      <c r="CO3" s="108" t="s">
        <v>174</v>
      </c>
      <c r="CR3" s="105"/>
      <c r="CS3" s="106" t="s">
        <v>115</v>
      </c>
      <c r="CT3" s="106" t="s">
        <v>150</v>
      </c>
      <c r="CU3" s="106" t="s">
        <v>64</v>
      </c>
      <c r="CV3" s="106" t="s">
        <v>92</v>
      </c>
      <c r="CW3" s="106" t="s">
        <v>91</v>
      </c>
      <c r="CX3" s="107" t="s">
        <v>82</v>
      </c>
      <c r="CY3" s="247" t="s">
        <v>223</v>
      </c>
      <c r="CZ3" s="108" t="s">
        <v>112</v>
      </c>
      <c r="DA3" s="108" t="s">
        <v>174</v>
      </c>
      <c r="DD3" s="105"/>
      <c r="DE3" s="106" t="s">
        <v>115</v>
      </c>
      <c r="DF3" s="106" t="s">
        <v>150</v>
      </c>
      <c r="DG3" s="106" t="s">
        <v>64</v>
      </c>
      <c r="DH3" s="106" t="s">
        <v>92</v>
      </c>
      <c r="DI3" s="106" t="s">
        <v>91</v>
      </c>
      <c r="DJ3" s="107" t="s">
        <v>82</v>
      </c>
      <c r="DK3" s="247" t="s">
        <v>223</v>
      </c>
      <c r="DL3" s="108" t="s">
        <v>112</v>
      </c>
      <c r="DM3" s="108" t="s">
        <v>174</v>
      </c>
      <c r="DO3" s="105"/>
      <c r="DP3" s="106" t="s">
        <v>290</v>
      </c>
      <c r="DQ3" s="106" t="s">
        <v>150</v>
      </c>
      <c r="DR3" s="106" t="s">
        <v>64</v>
      </c>
      <c r="DS3" s="106" t="s">
        <v>92</v>
      </c>
      <c r="DT3" s="106" t="s">
        <v>91</v>
      </c>
      <c r="DU3" s="107" t="s">
        <v>82</v>
      </c>
      <c r="DV3" s="247" t="s">
        <v>223</v>
      </c>
      <c r="DW3" s="108" t="s">
        <v>112</v>
      </c>
      <c r="DX3" s="412"/>
      <c r="DY3" s="105"/>
      <c r="DZ3" s="106" t="s">
        <v>290</v>
      </c>
      <c r="EA3" s="106" t="s">
        <v>150</v>
      </c>
      <c r="EB3" s="106" t="s">
        <v>64</v>
      </c>
      <c r="EC3" s="106" t="s">
        <v>92</v>
      </c>
      <c r="ED3" s="106" t="s">
        <v>91</v>
      </c>
      <c r="EE3" s="107" t="s">
        <v>82</v>
      </c>
      <c r="EF3" s="247" t="s">
        <v>223</v>
      </c>
      <c r="EG3" s="108" t="s">
        <v>112</v>
      </c>
    </row>
    <row r="4" spans="2:137" ht="13.5" customHeight="1">
      <c r="B4" s="85" t="s">
        <v>71</v>
      </c>
      <c r="C4" s="86">
        <v>18.77</v>
      </c>
      <c r="D4" s="87" t="s">
        <v>63</v>
      </c>
      <c r="E4" s="86">
        <v>11.75</v>
      </c>
      <c r="F4" s="86">
        <v>21</v>
      </c>
      <c r="G4" s="88">
        <f>C4-E4</f>
        <v>7.02</v>
      </c>
      <c r="H4" s="77"/>
      <c r="J4" s="54"/>
      <c r="K4" s="54"/>
      <c r="L4" s="54"/>
      <c r="M4" s="54"/>
      <c r="N4" s="54"/>
      <c r="O4" s="54"/>
      <c r="R4" s="115">
        <v>41306</v>
      </c>
      <c r="S4" s="109">
        <v>20.07</v>
      </c>
      <c r="T4" s="118" t="s">
        <v>103</v>
      </c>
      <c r="U4" s="112">
        <v>14</v>
      </c>
      <c r="V4" s="109">
        <v>11</v>
      </c>
      <c r="W4" s="109">
        <f>S4-U4</f>
        <v>6.07</v>
      </c>
      <c r="X4" s="109">
        <f>V4+W4</f>
        <v>17.07</v>
      </c>
      <c r="Y4" s="92"/>
      <c r="Z4" s="5"/>
      <c r="AB4" s="92"/>
      <c r="AC4" s="5"/>
      <c r="AD4" s="93"/>
      <c r="AE4" s="92"/>
      <c r="AF4" s="5"/>
      <c r="AG4" s="93"/>
      <c r="AH4" s="92"/>
      <c r="AI4" s="5"/>
      <c r="AJ4" s="93"/>
      <c r="AK4" s="92"/>
      <c r="AL4" s="5" t="s">
        <v>138</v>
      </c>
      <c r="AM4" s="144">
        <v>41334</v>
      </c>
      <c r="AN4" s="140">
        <v>4.71</v>
      </c>
      <c r="AO4" s="140">
        <f>AN4*5.734</f>
        <v>27.00714</v>
      </c>
      <c r="AP4" s="141" t="s">
        <v>130</v>
      </c>
      <c r="AQ4" s="140">
        <v>2.75</v>
      </c>
      <c r="AR4" s="140">
        <v>8.5</v>
      </c>
      <c r="AS4" s="140">
        <f>AN4-AQ4</f>
        <v>1.96</v>
      </c>
      <c r="AT4" s="145">
        <f>AR4+AS4</f>
        <v>10.46</v>
      </c>
      <c r="AU4" s="92"/>
      <c r="AV4" s="172" t="s">
        <v>134</v>
      </c>
      <c r="AW4" s="173">
        <v>41365</v>
      </c>
      <c r="AX4" s="174">
        <v>10.220000000000001</v>
      </c>
      <c r="AY4" s="174">
        <f>AX4*5.734</f>
        <v>58.601480000000002</v>
      </c>
      <c r="AZ4" s="175" t="s">
        <v>160</v>
      </c>
      <c r="BA4" s="174">
        <v>3.75</v>
      </c>
      <c r="BB4" s="174">
        <v>7.5</v>
      </c>
      <c r="BC4" s="174">
        <f>AX4-BA4</f>
        <v>6.4700000000000006</v>
      </c>
      <c r="BD4" s="176">
        <f>BB4+BC4</f>
        <v>13.97</v>
      </c>
      <c r="BE4" s="176">
        <f>BC4/AX4*100</f>
        <v>63.307240704500977</v>
      </c>
      <c r="BH4" s="203">
        <v>41395</v>
      </c>
      <c r="BI4" s="204">
        <v>9.9700000000000006</v>
      </c>
      <c r="BJ4" s="204">
        <f>BI4*5.734</f>
        <v>57.16798</v>
      </c>
      <c r="BK4" s="205" t="s">
        <v>203</v>
      </c>
      <c r="BL4" s="204">
        <v>1.75</v>
      </c>
      <c r="BM4" s="204">
        <v>8.25</v>
      </c>
      <c r="BN4" s="204">
        <f>BI4-BL4</f>
        <v>8.2200000000000006</v>
      </c>
      <c r="BO4" s="248">
        <f>BN4*0.874</f>
        <v>7.1842800000000002</v>
      </c>
      <c r="BP4" s="206">
        <f>BM4+BN4</f>
        <v>16.47</v>
      </c>
      <c r="BQ4" s="206">
        <f>BN4/BI4*100</f>
        <v>82.447342026078246</v>
      </c>
      <c r="BT4" s="230">
        <v>41426</v>
      </c>
      <c r="BU4" s="231">
        <v>17.690000000000001</v>
      </c>
      <c r="BV4" s="231">
        <f>BU4*5.734</f>
        <v>101.43446</v>
      </c>
      <c r="BW4" s="296" t="s">
        <v>168</v>
      </c>
      <c r="BX4" s="231">
        <v>6</v>
      </c>
      <c r="BY4" s="231">
        <v>2.75</v>
      </c>
      <c r="BZ4" s="276">
        <f>BU4-BX4</f>
        <v>11.690000000000001</v>
      </c>
      <c r="CA4" s="259">
        <f>BZ4*0.874</f>
        <v>10.217060000000002</v>
      </c>
      <c r="CB4" s="229">
        <f t="shared" ref="CB4:CB34" si="0">BY4+BZ4</f>
        <v>14.440000000000001</v>
      </c>
      <c r="CC4" s="229">
        <f t="shared" ref="CC4:CC34" si="1">BZ4/BU4*100</f>
        <v>66.082532504239694</v>
      </c>
      <c r="CF4" s="278">
        <v>41456</v>
      </c>
      <c r="CG4" s="317">
        <v>52.84</v>
      </c>
      <c r="CH4" s="279">
        <f>CG4*5.734</f>
        <v>302.98456000000004</v>
      </c>
      <c r="CI4" s="280" t="s">
        <v>31</v>
      </c>
      <c r="CJ4" s="279">
        <v>37.25</v>
      </c>
      <c r="CK4" s="279">
        <v>4.25</v>
      </c>
      <c r="CL4" s="279">
        <f>CG4-CJ4</f>
        <v>15.590000000000003</v>
      </c>
      <c r="CM4" s="281">
        <f>CL4*0.874</f>
        <v>13.625660000000003</v>
      </c>
      <c r="CN4" s="282">
        <f t="shared" ref="CN4:CN34" si="2">CK4+CL4</f>
        <v>19.840000000000003</v>
      </c>
      <c r="CO4" s="282">
        <f t="shared" ref="CO4:CO34" si="3">CL4/CG4*100</f>
        <v>29.504163512490543</v>
      </c>
      <c r="CR4" s="318">
        <v>41487</v>
      </c>
      <c r="CS4" s="319">
        <v>48.42</v>
      </c>
      <c r="CT4" s="320">
        <f>CS4*5.734</f>
        <v>277.64028000000002</v>
      </c>
      <c r="CU4" s="346" t="s">
        <v>263</v>
      </c>
      <c r="CV4" s="343">
        <v>34</v>
      </c>
      <c r="CW4" s="319">
        <v>3.75</v>
      </c>
      <c r="CX4" s="319">
        <f>CS4-CV4</f>
        <v>14.420000000000002</v>
      </c>
      <c r="CY4" s="320">
        <f>CX4*0.874</f>
        <v>12.603080000000002</v>
      </c>
      <c r="CZ4" s="321">
        <f t="shared" ref="CZ4:CZ34" si="4">CW4+CX4</f>
        <v>18.170000000000002</v>
      </c>
      <c r="DA4" s="321">
        <f t="shared" ref="DA4:DA9" si="5">CX4/CS4*100</f>
        <v>29.78108219743908</v>
      </c>
      <c r="DD4" s="349">
        <v>41518</v>
      </c>
      <c r="DE4" s="350">
        <v>18.28</v>
      </c>
      <c r="DF4" s="351">
        <f>DE4*5.734</f>
        <v>104.81752</v>
      </c>
      <c r="DG4" s="352" t="s">
        <v>168</v>
      </c>
      <c r="DH4" s="353">
        <v>9.5</v>
      </c>
      <c r="DI4" s="350">
        <v>4</v>
      </c>
      <c r="DJ4" s="350">
        <f>DE4-DH4</f>
        <v>8.7800000000000011</v>
      </c>
      <c r="DK4" s="351">
        <f>DJ4*0.874</f>
        <v>7.6737200000000012</v>
      </c>
      <c r="DL4" s="354">
        <f t="shared" ref="DL4:DL17" si="6">DI4+DJ4</f>
        <v>12.780000000000001</v>
      </c>
      <c r="DM4" s="354">
        <f t="shared" ref="DM4:DM9" si="7">DJ4/DE4*100</f>
        <v>48.030634573304162</v>
      </c>
      <c r="DO4" s="375">
        <v>41548</v>
      </c>
      <c r="DP4" s="376">
        <v>33.9</v>
      </c>
      <c r="DQ4" s="377">
        <f>DP4*5.734</f>
        <v>194.3826</v>
      </c>
      <c r="DR4" s="378" t="s">
        <v>288</v>
      </c>
      <c r="DS4" s="379">
        <v>25.5</v>
      </c>
      <c r="DT4" s="376">
        <v>4.25</v>
      </c>
      <c r="DU4" s="376">
        <f>DP4-DS4</f>
        <v>8.3999999999999986</v>
      </c>
      <c r="DV4" s="377">
        <f>DU4*0.874</f>
        <v>7.3415999999999988</v>
      </c>
      <c r="DW4" s="380">
        <f t="shared" ref="DW4:DW17" si="8">DT4+DU4</f>
        <v>12.649999999999999</v>
      </c>
      <c r="DX4" s="413"/>
      <c r="DY4" s="426">
        <v>41579</v>
      </c>
      <c r="DZ4" s="427"/>
      <c r="EA4" s="428">
        <f>DZ4*5.734</f>
        <v>0</v>
      </c>
      <c r="EB4" s="429"/>
      <c r="EC4" s="430"/>
      <c r="ED4" s="427"/>
      <c r="EE4" s="427">
        <f>DZ4-EC4</f>
        <v>0</v>
      </c>
      <c r="EF4" s="428">
        <f>EE4*0.874</f>
        <v>0</v>
      </c>
      <c r="EG4" s="431">
        <f t="shared" ref="EG4:EG17" si="9">ED4+EE4</f>
        <v>0</v>
      </c>
    </row>
    <row r="5" spans="2:137" ht="13.5" customHeight="1">
      <c r="B5" s="85">
        <v>41276</v>
      </c>
      <c r="C5" s="86">
        <v>3.58</v>
      </c>
      <c r="D5" s="87" t="s">
        <v>69</v>
      </c>
      <c r="E5" s="86">
        <v>3.25</v>
      </c>
      <c r="F5" s="86">
        <v>10.75</v>
      </c>
      <c r="G5" s="88">
        <f t="shared" ref="G5:G34" si="10">C5-E5</f>
        <v>0.33000000000000007</v>
      </c>
      <c r="H5" s="77"/>
      <c r="J5" s="55"/>
      <c r="K5" s="55"/>
      <c r="L5" s="55"/>
      <c r="M5" s="55"/>
      <c r="N5" s="55"/>
      <c r="O5" s="55"/>
      <c r="P5" s="50"/>
      <c r="Q5" s="50"/>
      <c r="R5" s="116">
        <v>41307</v>
      </c>
      <c r="S5" s="110">
        <v>2.95</v>
      </c>
      <c r="T5" s="119" t="s">
        <v>104</v>
      </c>
      <c r="U5" s="113">
        <v>1.75</v>
      </c>
      <c r="V5" s="110">
        <v>11.25</v>
      </c>
      <c r="W5" s="110">
        <f t="shared" ref="W5:W31" si="11">S5-U5</f>
        <v>1.2000000000000002</v>
      </c>
      <c r="X5" s="110">
        <f t="shared" ref="X5:X31" si="12">V5+W5</f>
        <v>12.45</v>
      </c>
      <c r="Y5" s="92"/>
      <c r="Z5" s="5"/>
      <c r="AB5" s="92"/>
      <c r="AC5" s="5"/>
      <c r="AD5" s="93"/>
      <c r="AE5" s="92"/>
      <c r="AF5" s="5"/>
      <c r="AG5" s="93"/>
      <c r="AH5" s="92"/>
      <c r="AI5" s="5"/>
      <c r="AJ5" s="93"/>
      <c r="AK5" s="92"/>
      <c r="AL5" s="5" t="s">
        <v>132</v>
      </c>
      <c r="AM5" s="144">
        <v>41335</v>
      </c>
      <c r="AN5" s="140">
        <v>43.1</v>
      </c>
      <c r="AO5" s="140">
        <f t="shared" ref="AO5:AO34" si="13">AN5*5.734</f>
        <v>247.1354</v>
      </c>
      <c r="AP5" s="141" t="s">
        <v>139</v>
      </c>
      <c r="AQ5" s="140">
        <v>28.5</v>
      </c>
      <c r="AR5" s="140">
        <v>6.75</v>
      </c>
      <c r="AS5" s="140">
        <f t="shared" ref="AS5:AS34" si="14">AN5-AQ5</f>
        <v>14.600000000000001</v>
      </c>
      <c r="AT5" s="145">
        <f t="shared" ref="AT5:AT34" si="15">AR5+AS5</f>
        <v>21.35</v>
      </c>
      <c r="AU5" s="92"/>
      <c r="AV5" s="172" t="s">
        <v>135</v>
      </c>
      <c r="AW5" s="173">
        <v>41366</v>
      </c>
      <c r="AX5" s="174">
        <v>32.5</v>
      </c>
      <c r="AY5" s="174">
        <f t="shared" ref="AY5:AY34" si="16">AX5*5.734</f>
        <v>186.35499999999999</v>
      </c>
      <c r="AZ5" s="175" t="s">
        <v>161</v>
      </c>
      <c r="BA5" s="174">
        <v>11.5</v>
      </c>
      <c r="BB5" s="174">
        <v>7.25</v>
      </c>
      <c r="BC5" s="174">
        <f t="shared" ref="BC5:BC34" si="17">AX5-BA5</f>
        <v>21</v>
      </c>
      <c r="BD5" s="176">
        <f>BB5+BC5</f>
        <v>28.25</v>
      </c>
      <c r="BE5" s="176">
        <f t="shared" ref="BE5:BE34" si="18">BC5/AX5*100</f>
        <v>64.615384615384613</v>
      </c>
      <c r="BH5" s="203">
        <v>41396</v>
      </c>
      <c r="BI5" s="204">
        <v>12.37</v>
      </c>
      <c r="BJ5" s="204">
        <f t="shared" ref="BJ5:BJ34" si="19">BI5*5.734</f>
        <v>70.929580000000001</v>
      </c>
      <c r="BK5" s="205" t="s">
        <v>204</v>
      </c>
      <c r="BL5" s="204">
        <v>1.75</v>
      </c>
      <c r="BM5" s="204">
        <v>5.25</v>
      </c>
      <c r="BN5" s="204">
        <f t="shared" ref="BN5:BN34" si="20">BI5-BL5</f>
        <v>10.62</v>
      </c>
      <c r="BO5" s="248">
        <f t="shared" ref="BO5:BO34" si="21">BN5*0.874</f>
        <v>9.2818799999999992</v>
      </c>
      <c r="BP5" s="206">
        <f>BM5+BN5</f>
        <v>15.87</v>
      </c>
      <c r="BQ5" s="206">
        <f t="shared" ref="BQ5:BQ34" si="22">BN5/BI5*100</f>
        <v>85.852869846402598</v>
      </c>
      <c r="BT5" s="230">
        <v>41427</v>
      </c>
      <c r="BU5" s="231">
        <v>40.11</v>
      </c>
      <c r="BV5" s="231">
        <f t="shared" ref="BV5:BV34" si="23">BU5*5.734</f>
        <v>229.99073999999999</v>
      </c>
      <c r="BW5" s="296" t="s">
        <v>167</v>
      </c>
      <c r="BX5" s="231">
        <v>20.75</v>
      </c>
      <c r="BY5" s="231">
        <v>5</v>
      </c>
      <c r="BZ5" s="276">
        <f t="shared" ref="BZ5:BZ34" si="24">BU5-BX5</f>
        <v>19.36</v>
      </c>
      <c r="CA5" s="259">
        <f t="shared" ref="CA5:CA34" si="25">BZ5*0.874</f>
        <v>16.920639999999999</v>
      </c>
      <c r="CB5" s="229">
        <f t="shared" si="0"/>
        <v>24.36</v>
      </c>
      <c r="CC5" s="229">
        <f t="shared" si="1"/>
        <v>48.267265021191726</v>
      </c>
      <c r="CF5" s="278">
        <v>41457</v>
      </c>
      <c r="CG5" s="317">
        <v>59.86</v>
      </c>
      <c r="CH5" s="279">
        <f t="shared" ref="CH5:CH34" si="26">CG5*5.734</f>
        <v>343.23723999999999</v>
      </c>
      <c r="CI5" s="280" t="s">
        <v>31</v>
      </c>
      <c r="CJ5" s="279">
        <v>45.75</v>
      </c>
      <c r="CK5" s="279">
        <v>3</v>
      </c>
      <c r="CL5" s="279">
        <f t="shared" ref="CL5:CL34" si="27">CG5-CJ5</f>
        <v>14.11</v>
      </c>
      <c r="CM5" s="281">
        <f t="shared" ref="CM5:CM34" si="28">CL5*0.874</f>
        <v>12.332139999999999</v>
      </c>
      <c r="CN5" s="282">
        <f t="shared" si="2"/>
        <v>17.11</v>
      </c>
      <c r="CO5" s="282">
        <f t="shared" si="3"/>
        <v>23.571667223521551</v>
      </c>
      <c r="CR5" s="318">
        <v>41488</v>
      </c>
      <c r="CS5" s="319">
        <v>53.51</v>
      </c>
      <c r="CT5" s="320">
        <f t="shared" ref="CT5:CT9" si="29">CS5*5.734</f>
        <v>306.82634000000002</v>
      </c>
      <c r="CU5" s="347" t="s">
        <v>262</v>
      </c>
      <c r="CV5" s="343">
        <v>37.25</v>
      </c>
      <c r="CW5" s="319">
        <v>3</v>
      </c>
      <c r="CX5" s="319">
        <f t="shared" ref="CX5:CX9" si="30">CS5-CV5</f>
        <v>16.259999999999998</v>
      </c>
      <c r="CY5" s="320">
        <f t="shared" ref="CY5:CY34" si="31">CX5*0.874</f>
        <v>14.211239999999998</v>
      </c>
      <c r="CZ5" s="321">
        <f t="shared" si="4"/>
        <v>19.259999999999998</v>
      </c>
      <c r="DA5" s="321">
        <f t="shared" si="5"/>
        <v>30.386843580639127</v>
      </c>
      <c r="DD5" s="349">
        <v>41519</v>
      </c>
      <c r="DE5" s="350">
        <v>28.75</v>
      </c>
      <c r="DF5" s="351">
        <f t="shared" ref="DF5:DF9" si="32">DE5*5.734</f>
        <v>164.85249999999999</v>
      </c>
      <c r="DG5" s="355" t="s">
        <v>167</v>
      </c>
      <c r="DH5" s="353">
        <v>16.75</v>
      </c>
      <c r="DI5" s="350">
        <v>3.75</v>
      </c>
      <c r="DJ5" s="350">
        <f t="shared" ref="DJ5:DJ9" si="33">DE5-DH5</f>
        <v>12</v>
      </c>
      <c r="DK5" s="351">
        <f t="shared" ref="DK5:DK34" si="34">DJ5*0.874</f>
        <v>10.488</v>
      </c>
      <c r="DL5" s="354">
        <f t="shared" si="6"/>
        <v>15.75</v>
      </c>
      <c r="DM5" s="354">
        <f t="shared" si="7"/>
        <v>41.739130434782609</v>
      </c>
      <c r="DO5" s="375">
        <v>41549</v>
      </c>
      <c r="DP5" s="376">
        <v>21.11</v>
      </c>
      <c r="DQ5" s="377">
        <f t="shared" ref="DQ5:DQ9" si="35">DP5*5.734</f>
        <v>121.04473999999999</v>
      </c>
      <c r="DR5" s="381" t="s">
        <v>167</v>
      </c>
      <c r="DS5" s="379">
        <v>10.75</v>
      </c>
      <c r="DT5" s="376">
        <v>4.25</v>
      </c>
      <c r="DU5" s="376">
        <f t="shared" ref="DU5:DU9" si="36">DP5-DS5</f>
        <v>10.36</v>
      </c>
      <c r="DV5" s="377">
        <f t="shared" ref="DV5:DV34" si="37">DU5*0.874</f>
        <v>9.0546399999999991</v>
      </c>
      <c r="DW5" s="380">
        <f t="shared" si="8"/>
        <v>14.61</v>
      </c>
      <c r="DX5" s="413"/>
      <c r="DY5" s="426">
        <v>41580</v>
      </c>
      <c r="DZ5" s="427"/>
      <c r="EA5" s="428">
        <f t="shared" ref="EA5:EA9" si="38">DZ5*5.734</f>
        <v>0</v>
      </c>
      <c r="EB5" s="432"/>
      <c r="EC5" s="430"/>
      <c r="ED5" s="427"/>
      <c r="EE5" s="427">
        <f t="shared" ref="EE5:EE9" si="39">DZ5-EC5</f>
        <v>0</v>
      </c>
      <c r="EF5" s="428">
        <f t="shared" ref="EF5:EF34" si="40">EE5*0.874</f>
        <v>0</v>
      </c>
      <c r="EG5" s="431">
        <f t="shared" si="9"/>
        <v>0</v>
      </c>
    </row>
    <row r="6" spans="2:137" ht="13.5" customHeight="1">
      <c r="B6" s="85">
        <v>41277</v>
      </c>
      <c r="C6" s="86">
        <v>2.67</v>
      </c>
      <c r="D6" s="87" t="s">
        <v>69</v>
      </c>
      <c r="E6" s="86">
        <v>2</v>
      </c>
      <c r="F6" s="86">
        <v>8</v>
      </c>
      <c r="G6" s="88">
        <f t="shared" si="10"/>
        <v>0.66999999999999993</v>
      </c>
      <c r="H6" s="77"/>
      <c r="J6" s="55"/>
      <c r="K6" s="55"/>
      <c r="L6" s="55"/>
      <c r="M6" s="55"/>
      <c r="N6" s="55"/>
      <c r="O6" s="55"/>
      <c r="P6" s="50"/>
      <c r="Q6" s="50"/>
      <c r="R6" s="116">
        <v>41308</v>
      </c>
      <c r="S6" s="110">
        <v>7.07</v>
      </c>
      <c r="T6" s="119" t="s">
        <v>108</v>
      </c>
      <c r="U6" s="113">
        <v>4.75</v>
      </c>
      <c r="V6" s="110">
        <v>11</v>
      </c>
      <c r="W6" s="110">
        <f t="shared" si="11"/>
        <v>2.3200000000000003</v>
      </c>
      <c r="X6" s="110">
        <f t="shared" si="12"/>
        <v>13.32</v>
      </c>
      <c r="Y6" s="92"/>
      <c r="Z6" s="5"/>
      <c r="AB6" s="92"/>
      <c r="AC6" s="5"/>
      <c r="AD6" s="93"/>
      <c r="AE6" s="92"/>
      <c r="AF6" s="5"/>
      <c r="AG6" s="93"/>
      <c r="AH6" s="92"/>
      <c r="AI6" s="5"/>
      <c r="AJ6" s="93"/>
      <c r="AK6" s="92"/>
      <c r="AL6" s="5" t="s">
        <v>133</v>
      </c>
      <c r="AM6" s="144">
        <v>41336</v>
      </c>
      <c r="AN6" s="140">
        <v>15.73</v>
      </c>
      <c r="AO6" s="140">
        <f t="shared" si="13"/>
        <v>90.195819999999998</v>
      </c>
      <c r="AP6" s="141" t="s">
        <v>140</v>
      </c>
      <c r="AQ6" s="140">
        <v>13.5</v>
      </c>
      <c r="AR6" s="140">
        <v>5.75</v>
      </c>
      <c r="AS6" s="140">
        <f t="shared" si="14"/>
        <v>2.2300000000000004</v>
      </c>
      <c r="AT6" s="145">
        <f t="shared" si="15"/>
        <v>7.98</v>
      </c>
      <c r="AU6" s="92"/>
      <c r="AV6" s="172" t="s">
        <v>136</v>
      </c>
      <c r="AW6" s="173">
        <v>41367</v>
      </c>
      <c r="AX6" s="174">
        <v>0.03</v>
      </c>
      <c r="AY6" s="174">
        <f t="shared" si="16"/>
        <v>0.17202000000000001</v>
      </c>
      <c r="AZ6" s="175" t="s">
        <v>162</v>
      </c>
      <c r="BA6" s="174">
        <v>0</v>
      </c>
      <c r="BB6" s="174">
        <v>8.75</v>
      </c>
      <c r="BC6" s="174">
        <f t="shared" si="17"/>
        <v>0.03</v>
      </c>
      <c r="BD6" s="176">
        <f t="shared" ref="BD6:BD34" si="41">BB6+BC6</f>
        <v>8.7799999999999994</v>
      </c>
      <c r="BE6" s="176">
        <f t="shared" si="18"/>
        <v>100</v>
      </c>
      <c r="BH6" s="203">
        <v>41397</v>
      </c>
      <c r="BI6" s="204">
        <v>7.42</v>
      </c>
      <c r="BJ6" s="204">
        <f t="shared" si="19"/>
        <v>42.546280000000003</v>
      </c>
      <c r="BK6" s="205" t="s">
        <v>204</v>
      </c>
      <c r="BL6" s="204">
        <v>1</v>
      </c>
      <c r="BM6" s="204">
        <v>8</v>
      </c>
      <c r="BN6" s="204">
        <f t="shared" si="20"/>
        <v>6.42</v>
      </c>
      <c r="BO6" s="248">
        <f t="shared" si="21"/>
        <v>5.6110800000000003</v>
      </c>
      <c r="BP6" s="206">
        <f t="shared" ref="BP6:BP34" si="42">BM6+BN6</f>
        <v>14.42</v>
      </c>
      <c r="BQ6" s="206">
        <f t="shared" si="22"/>
        <v>86.52291105121293</v>
      </c>
      <c r="BT6" s="230">
        <v>41428</v>
      </c>
      <c r="BU6" s="231">
        <v>6.9</v>
      </c>
      <c r="BV6" s="231">
        <f t="shared" si="23"/>
        <v>39.564599999999999</v>
      </c>
      <c r="BW6" s="296" t="s">
        <v>226</v>
      </c>
      <c r="BX6" s="231">
        <v>2</v>
      </c>
      <c r="BY6" s="231">
        <v>6.75</v>
      </c>
      <c r="BZ6" s="276">
        <f t="shared" si="24"/>
        <v>4.9000000000000004</v>
      </c>
      <c r="CA6" s="259">
        <f t="shared" si="25"/>
        <v>4.2826000000000004</v>
      </c>
      <c r="CB6" s="229">
        <f t="shared" si="0"/>
        <v>11.65</v>
      </c>
      <c r="CC6" s="229">
        <f t="shared" si="1"/>
        <v>71.014492753623188</v>
      </c>
      <c r="CF6" s="278">
        <v>41458</v>
      </c>
      <c r="CG6" s="317">
        <v>56.11</v>
      </c>
      <c r="CH6" s="279">
        <f t="shared" si="26"/>
        <v>321.73473999999999</v>
      </c>
      <c r="CI6" s="280" t="s">
        <v>31</v>
      </c>
      <c r="CJ6" s="279">
        <v>38.5</v>
      </c>
      <c r="CK6" s="279">
        <v>3.75</v>
      </c>
      <c r="CL6" s="279">
        <f t="shared" si="27"/>
        <v>17.61</v>
      </c>
      <c r="CM6" s="281">
        <f t="shared" si="28"/>
        <v>15.39114</v>
      </c>
      <c r="CN6" s="282">
        <f t="shared" si="2"/>
        <v>21.36</v>
      </c>
      <c r="CO6" s="282">
        <f t="shared" si="3"/>
        <v>31.384779896631613</v>
      </c>
      <c r="CR6" s="318">
        <v>41489</v>
      </c>
      <c r="CS6" s="319">
        <v>51.47</v>
      </c>
      <c r="CT6" s="320">
        <f t="shared" si="29"/>
        <v>295.12898000000001</v>
      </c>
      <c r="CU6" s="347" t="s">
        <v>264</v>
      </c>
      <c r="CV6" s="343">
        <v>31.25</v>
      </c>
      <c r="CW6" s="319">
        <v>3.25</v>
      </c>
      <c r="CX6" s="319">
        <f t="shared" si="30"/>
        <v>20.22</v>
      </c>
      <c r="CY6" s="320">
        <f t="shared" si="31"/>
        <v>17.672280000000001</v>
      </c>
      <c r="CZ6" s="321">
        <f t="shared" si="4"/>
        <v>23.47</v>
      </c>
      <c r="DA6" s="321">
        <f t="shared" si="5"/>
        <v>39.285020400233144</v>
      </c>
      <c r="DD6" s="349">
        <v>41520</v>
      </c>
      <c r="DE6" s="350">
        <v>37.42</v>
      </c>
      <c r="DF6" s="351">
        <f t="shared" si="32"/>
        <v>214.56628000000001</v>
      </c>
      <c r="DG6" s="355" t="s">
        <v>167</v>
      </c>
      <c r="DH6" s="353">
        <v>22.5</v>
      </c>
      <c r="DI6" s="350">
        <v>3.5</v>
      </c>
      <c r="DJ6" s="350">
        <f t="shared" si="33"/>
        <v>14.920000000000002</v>
      </c>
      <c r="DK6" s="351">
        <f t="shared" si="34"/>
        <v>13.040080000000001</v>
      </c>
      <c r="DL6" s="354">
        <f t="shared" si="6"/>
        <v>18.420000000000002</v>
      </c>
      <c r="DM6" s="354">
        <f t="shared" si="7"/>
        <v>39.871726349545696</v>
      </c>
      <c r="DO6" s="375">
        <v>41550</v>
      </c>
      <c r="DP6" s="376">
        <v>42.57</v>
      </c>
      <c r="DQ6" s="377">
        <f t="shared" si="35"/>
        <v>244.09638000000001</v>
      </c>
      <c r="DR6" s="381" t="s">
        <v>31</v>
      </c>
      <c r="DS6" s="379">
        <v>29</v>
      </c>
      <c r="DT6" s="376">
        <v>3.75</v>
      </c>
      <c r="DU6" s="376">
        <f t="shared" si="36"/>
        <v>13.57</v>
      </c>
      <c r="DV6" s="377">
        <f t="shared" si="37"/>
        <v>11.86018</v>
      </c>
      <c r="DW6" s="380">
        <f t="shared" si="8"/>
        <v>17.32</v>
      </c>
      <c r="DX6" s="413"/>
      <c r="DY6" s="426">
        <v>41581</v>
      </c>
      <c r="DZ6" s="427"/>
      <c r="EA6" s="428">
        <f t="shared" si="38"/>
        <v>0</v>
      </c>
      <c r="EB6" s="432"/>
      <c r="EC6" s="430"/>
      <c r="ED6" s="427"/>
      <c r="EE6" s="427">
        <f t="shared" si="39"/>
        <v>0</v>
      </c>
      <c r="EF6" s="428">
        <f t="shared" si="40"/>
        <v>0</v>
      </c>
      <c r="EG6" s="431">
        <f t="shared" si="9"/>
        <v>0</v>
      </c>
    </row>
    <row r="7" spans="2:137" ht="13.5" customHeight="1">
      <c r="B7" s="85">
        <v>41278</v>
      </c>
      <c r="C7" s="86">
        <v>4.45</v>
      </c>
      <c r="D7" s="87" t="s">
        <v>72</v>
      </c>
      <c r="E7" s="86">
        <v>3.25</v>
      </c>
      <c r="F7" s="86">
        <v>9</v>
      </c>
      <c r="G7" s="88">
        <f t="shared" si="10"/>
        <v>1.2000000000000002</v>
      </c>
      <c r="H7" s="77"/>
      <c r="J7" s="55"/>
      <c r="K7" s="55"/>
      <c r="L7" s="55"/>
      <c r="M7" s="55"/>
      <c r="N7" s="55"/>
      <c r="O7" s="55"/>
      <c r="P7" s="50"/>
      <c r="Q7" s="50"/>
      <c r="R7" s="116">
        <v>41309</v>
      </c>
      <c r="S7" s="110">
        <v>12.33</v>
      </c>
      <c r="T7" s="119" t="s">
        <v>110</v>
      </c>
      <c r="U7" s="113">
        <v>8.75</v>
      </c>
      <c r="V7" s="110">
        <v>8</v>
      </c>
      <c r="W7" s="110">
        <f t="shared" si="11"/>
        <v>3.58</v>
      </c>
      <c r="X7" s="110">
        <f t="shared" si="12"/>
        <v>11.58</v>
      </c>
      <c r="Y7" s="92"/>
      <c r="Z7" s="5"/>
      <c r="AB7" s="92"/>
      <c r="AC7" s="5"/>
      <c r="AD7" s="93"/>
      <c r="AE7" s="92"/>
      <c r="AF7" s="5"/>
      <c r="AG7" s="93"/>
      <c r="AH7" s="92"/>
      <c r="AI7" s="5"/>
      <c r="AJ7" s="93"/>
      <c r="AK7" s="92"/>
      <c r="AL7" s="5" t="s">
        <v>134</v>
      </c>
      <c r="AM7" s="144">
        <v>41337</v>
      </c>
      <c r="AN7" s="140">
        <v>42.96</v>
      </c>
      <c r="AO7" s="140">
        <f t="shared" si="13"/>
        <v>246.33264</v>
      </c>
      <c r="AP7" s="141" t="s">
        <v>139</v>
      </c>
      <c r="AQ7" s="140">
        <v>28</v>
      </c>
      <c r="AR7" s="140">
        <v>10.25</v>
      </c>
      <c r="AS7" s="140">
        <f t="shared" si="14"/>
        <v>14.96</v>
      </c>
      <c r="AT7" s="145">
        <f t="shared" si="15"/>
        <v>25.21</v>
      </c>
      <c r="AU7" s="92"/>
      <c r="AV7" s="172" t="s">
        <v>137</v>
      </c>
      <c r="AW7" s="173">
        <v>41368</v>
      </c>
      <c r="AX7" s="174">
        <v>8.93</v>
      </c>
      <c r="AY7" s="174">
        <f t="shared" si="16"/>
        <v>51.204619999999998</v>
      </c>
      <c r="AZ7" s="175" t="s">
        <v>20</v>
      </c>
      <c r="BA7" s="174">
        <v>3.75</v>
      </c>
      <c r="BB7" s="174">
        <v>4.75</v>
      </c>
      <c r="BC7" s="174">
        <f t="shared" si="17"/>
        <v>5.18</v>
      </c>
      <c r="BD7" s="176">
        <f t="shared" si="41"/>
        <v>9.93</v>
      </c>
      <c r="BE7" s="176">
        <f t="shared" si="18"/>
        <v>58.006718924971999</v>
      </c>
      <c r="BH7" s="203">
        <v>41398</v>
      </c>
      <c r="BI7" s="204">
        <v>19.7</v>
      </c>
      <c r="BJ7" s="204">
        <f t="shared" si="19"/>
        <v>112.9598</v>
      </c>
      <c r="BK7" s="205" t="s">
        <v>205</v>
      </c>
      <c r="BL7" s="204">
        <v>2.25</v>
      </c>
      <c r="BM7" s="204">
        <v>8</v>
      </c>
      <c r="BN7" s="204">
        <f t="shared" si="20"/>
        <v>17.45</v>
      </c>
      <c r="BO7" s="248">
        <f t="shared" si="21"/>
        <v>15.251299999999999</v>
      </c>
      <c r="BP7" s="206">
        <f t="shared" si="42"/>
        <v>25.45</v>
      </c>
      <c r="BQ7" s="206">
        <f t="shared" si="22"/>
        <v>88.578680203045693</v>
      </c>
      <c r="BT7" s="230">
        <v>41429</v>
      </c>
      <c r="BU7" s="231">
        <v>7.78</v>
      </c>
      <c r="BV7" s="231">
        <f t="shared" si="23"/>
        <v>44.610520000000001</v>
      </c>
      <c r="BW7" s="296" t="s">
        <v>227</v>
      </c>
      <c r="BX7" s="231">
        <v>2.25</v>
      </c>
      <c r="BY7" s="231">
        <v>7.25</v>
      </c>
      <c r="BZ7" s="276">
        <f t="shared" si="24"/>
        <v>5.53</v>
      </c>
      <c r="CA7" s="259">
        <f t="shared" si="25"/>
        <v>4.8332199999999998</v>
      </c>
      <c r="CB7" s="229">
        <f t="shared" si="0"/>
        <v>12.780000000000001</v>
      </c>
      <c r="CC7" s="229">
        <f t="shared" si="1"/>
        <v>71.079691516709502</v>
      </c>
      <c r="CF7" s="278">
        <v>41459</v>
      </c>
      <c r="CG7" s="317">
        <v>61.23</v>
      </c>
      <c r="CH7" s="279">
        <f t="shared" si="26"/>
        <v>351.09281999999996</v>
      </c>
      <c r="CI7" s="280" t="s">
        <v>31</v>
      </c>
      <c r="CJ7" s="279">
        <v>44.25</v>
      </c>
      <c r="CK7" s="279">
        <v>2.75</v>
      </c>
      <c r="CL7" s="279">
        <f t="shared" si="27"/>
        <v>16.979999999999997</v>
      </c>
      <c r="CM7" s="281">
        <f t="shared" si="28"/>
        <v>14.840519999999998</v>
      </c>
      <c r="CN7" s="282">
        <f t="shared" si="2"/>
        <v>19.729999999999997</v>
      </c>
      <c r="CO7" s="282">
        <f t="shared" si="3"/>
        <v>27.731504164625182</v>
      </c>
      <c r="CR7" s="318">
        <v>41490</v>
      </c>
      <c r="CS7" s="319">
        <v>48.5</v>
      </c>
      <c r="CT7" s="320">
        <f t="shared" si="29"/>
        <v>278.09899999999999</v>
      </c>
      <c r="CU7" s="347" t="s">
        <v>265</v>
      </c>
      <c r="CV7" s="343">
        <v>32</v>
      </c>
      <c r="CW7" s="319">
        <v>3.25</v>
      </c>
      <c r="CX7" s="319">
        <f t="shared" si="30"/>
        <v>16.5</v>
      </c>
      <c r="CY7" s="320">
        <f t="shared" si="31"/>
        <v>14.420999999999999</v>
      </c>
      <c r="CZ7" s="321">
        <f t="shared" si="4"/>
        <v>19.75</v>
      </c>
      <c r="DA7" s="321">
        <f t="shared" si="5"/>
        <v>34.020618556701031</v>
      </c>
      <c r="DD7" s="349">
        <v>41521</v>
      </c>
      <c r="DE7" s="350">
        <v>34.659999999999997</v>
      </c>
      <c r="DF7" s="351">
        <f t="shared" si="32"/>
        <v>198.74043999999998</v>
      </c>
      <c r="DG7" s="355" t="s">
        <v>167</v>
      </c>
      <c r="DH7" s="353">
        <v>23.5</v>
      </c>
      <c r="DI7" s="350">
        <v>3.5</v>
      </c>
      <c r="DJ7" s="350">
        <f t="shared" si="33"/>
        <v>11.159999999999997</v>
      </c>
      <c r="DK7" s="351">
        <f t="shared" si="34"/>
        <v>9.7538399999999967</v>
      </c>
      <c r="DL7" s="354">
        <f t="shared" si="6"/>
        <v>14.659999999999997</v>
      </c>
      <c r="DM7" s="354">
        <f t="shared" si="7"/>
        <v>32.198499711482967</v>
      </c>
      <c r="DO7" s="375">
        <v>41551</v>
      </c>
      <c r="DP7" s="376">
        <v>44.04</v>
      </c>
      <c r="DQ7" s="377">
        <f t="shared" si="35"/>
        <v>252.52536000000001</v>
      </c>
      <c r="DR7" s="381" t="s">
        <v>26</v>
      </c>
      <c r="DS7" s="379">
        <v>29.5</v>
      </c>
      <c r="DT7" s="376">
        <v>3</v>
      </c>
      <c r="DU7" s="376">
        <f t="shared" si="36"/>
        <v>14.54</v>
      </c>
      <c r="DV7" s="377">
        <f t="shared" si="37"/>
        <v>12.70796</v>
      </c>
      <c r="DW7" s="380">
        <f t="shared" si="8"/>
        <v>17.54</v>
      </c>
      <c r="DX7" s="413"/>
      <c r="DY7" s="426">
        <v>41582</v>
      </c>
      <c r="DZ7" s="427"/>
      <c r="EA7" s="428">
        <f t="shared" si="38"/>
        <v>0</v>
      </c>
      <c r="EB7" s="432"/>
      <c r="EC7" s="430"/>
      <c r="ED7" s="427"/>
      <c r="EE7" s="427">
        <f t="shared" si="39"/>
        <v>0</v>
      </c>
      <c r="EF7" s="428">
        <f t="shared" si="40"/>
        <v>0</v>
      </c>
      <c r="EG7" s="431">
        <f t="shared" si="9"/>
        <v>0</v>
      </c>
    </row>
    <row r="8" spans="2:137" ht="13.5" customHeight="1">
      <c r="B8" s="85">
        <v>41279</v>
      </c>
      <c r="C8" s="86">
        <v>6.2</v>
      </c>
      <c r="D8" s="87" t="s">
        <v>73</v>
      </c>
      <c r="E8" s="86">
        <v>4.5</v>
      </c>
      <c r="F8" s="86">
        <v>10.25</v>
      </c>
      <c r="G8" s="88">
        <f t="shared" si="10"/>
        <v>1.7000000000000002</v>
      </c>
      <c r="H8" s="77"/>
      <c r="J8" s="55"/>
      <c r="K8" s="55"/>
      <c r="L8" s="55"/>
      <c r="M8" s="55"/>
      <c r="N8" s="55"/>
      <c r="O8" s="55"/>
      <c r="P8" s="50"/>
      <c r="Q8" s="50"/>
      <c r="R8" s="116">
        <v>41310</v>
      </c>
      <c r="S8" s="110">
        <v>6.25</v>
      </c>
      <c r="T8" s="119" t="s">
        <v>109</v>
      </c>
      <c r="U8" s="113">
        <v>4</v>
      </c>
      <c r="V8" s="110">
        <v>7.5</v>
      </c>
      <c r="W8" s="110">
        <f t="shared" si="11"/>
        <v>2.25</v>
      </c>
      <c r="X8" s="110">
        <f t="shared" si="12"/>
        <v>9.75</v>
      </c>
      <c r="Y8" s="92"/>
      <c r="Z8" s="5"/>
      <c r="AB8" s="92"/>
      <c r="AC8" s="5"/>
      <c r="AD8" s="93"/>
      <c r="AE8" s="92"/>
      <c r="AF8" s="5"/>
      <c r="AG8" s="93"/>
      <c r="AH8" s="92"/>
      <c r="AI8" s="5"/>
      <c r="AJ8" s="93"/>
      <c r="AK8" s="92"/>
      <c r="AL8" s="5" t="s">
        <v>135</v>
      </c>
      <c r="AM8" s="144">
        <v>41338</v>
      </c>
      <c r="AN8" s="140">
        <v>44.88</v>
      </c>
      <c r="AO8" s="140">
        <f t="shared" si="13"/>
        <v>257.34192000000002</v>
      </c>
      <c r="AP8" s="141" t="s">
        <v>139</v>
      </c>
      <c r="AQ8" s="140">
        <v>34.25</v>
      </c>
      <c r="AR8" s="140">
        <v>5</v>
      </c>
      <c r="AS8" s="140">
        <f t="shared" si="14"/>
        <v>10.630000000000003</v>
      </c>
      <c r="AT8" s="145">
        <f t="shared" si="15"/>
        <v>15.630000000000003</v>
      </c>
      <c r="AU8" s="92"/>
      <c r="AV8" s="172" t="s">
        <v>138</v>
      </c>
      <c r="AW8" s="173">
        <v>41369</v>
      </c>
      <c r="AX8" s="174">
        <v>6.59</v>
      </c>
      <c r="AY8" s="174">
        <f t="shared" si="16"/>
        <v>37.787059999999997</v>
      </c>
      <c r="AZ8" s="175" t="s">
        <v>20</v>
      </c>
      <c r="BA8" s="174">
        <v>3</v>
      </c>
      <c r="BB8" s="174">
        <v>5.75</v>
      </c>
      <c r="BC8" s="174">
        <f t="shared" si="17"/>
        <v>3.59</v>
      </c>
      <c r="BD8" s="176">
        <f t="shared" si="41"/>
        <v>9.34</v>
      </c>
      <c r="BE8" s="176">
        <f t="shared" si="18"/>
        <v>54.476479514415779</v>
      </c>
      <c r="BH8" s="203">
        <v>41399</v>
      </c>
      <c r="BI8" s="204">
        <v>37.5</v>
      </c>
      <c r="BJ8" s="204">
        <f t="shared" si="19"/>
        <v>215.02500000000001</v>
      </c>
      <c r="BK8" s="205" t="s">
        <v>205</v>
      </c>
      <c r="BL8" s="204">
        <v>11.5</v>
      </c>
      <c r="BM8" s="204">
        <v>6.25</v>
      </c>
      <c r="BN8" s="204">
        <f t="shared" si="20"/>
        <v>26</v>
      </c>
      <c r="BO8" s="248">
        <f t="shared" si="21"/>
        <v>22.724</v>
      </c>
      <c r="BP8" s="206">
        <f t="shared" si="42"/>
        <v>32.25</v>
      </c>
      <c r="BQ8" s="206">
        <f t="shared" si="22"/>
        <v>69.333333333333343</v>
      </c>
      <c r="BT8" s="230">
        <v>41430</v>
      </c>
      <c r="BU8" s="231">
        <v>10</v>
      </c>
      <c r="BV8" s="231">
        <f t="shared" si="23"/>
        <v>57.34</v>
      </c>
      <c r="BW8" s="296" t="s">
        <v>227</v>
      </c>
      <c r="BX8" s="231">
        <v>2.5</v>
      </c>
      <c r="BY8" s="231">
        <v>4.5</v>
      </c>
      <c r="BZ8" s="276">
        <f t="shared" si="24"/>
        <v>7.5</v>
      </c>
      <c r="CA8" s="259">
        <f t="shared" si="25"/>
        <v>6.5549999999999997</v>
      </c>
      <c r="CB8" s="229">
        <f t="shared" si="0"/>
        <v>12</v>
      </c>
      <c r="CC8" s="229">
        <f t="shared" si="1"/>
        <v>75</v>
      </c>
      <c r="CF8" s="278">
        <v>41460</v>
      </c>
      <c r="CG8" s="317">
        <v>24.87</v>
      </c>
      <c r="CH8" s="279">
        <f t="shared" si="26"/>
        <v>142.60458</v>
      </c>
      <c r="CI8" s="280" t="s">
        <v>244</v>
      </c>
      <c r="CJ8" s="279">
        <v>8.75</v>
      </c>
      <c r="CK8" s="279">
        <v>5</v>
      </c>
      <c r="CL8" s="279">
        <f t="shared" si="27"/>
        <v>16.12</v>
      </c>
      <c r="CM8" s="281">
        <f t="shared" si="28"/>
        <v>14.088880000000001</v>
      </c>
      <c r="CN8" s="282">
        <f t="shared" si="2"/>
        <v>21.12</v>
      </c>
      <c r="CO8" s="282">
        <f t="shared" si="3"/>
        <v>64.817048652995581</v>
      </c>
      <c r="CR8" s="318">
        <v>41491</v>
      </c>
      <c r="CS8" s="319">
        <v>52.34</v>
      </c>
      <c r="CT8" s="320">
        <f t="shared" si="29"/>
        <v>300.11756000000003</v>
      </c>
      <c r="CU8" s="347" t="s">
        <v>31</v>
      </c>
      <c r="CV8" s="343">
        <v>47.5</v>
      </c>
      <c r="CW8" s="319">
        <v>2.75</v>
      </c>
      <c r="CX8" s="319">
        <f t="shared" si="30"/>
        <v>4.8400000000000034</v>
      </c>
      <c r="CY8" s="320">
        <f t="shared" si="31"/>
        <v>4.2301600000000033</v>
      </c>
      <c r="CZ8" s="321">
        <f t="shared" si="4"/>
        <v>7.5900000000000034</v>
      </c>
      <c r="DA8" s="321">
        <f t="shared" si="5"/>
        <v>9.2472296522736013</v>
      </c>
      <c r="DD8" s="349">
        <v>41522</v>
      </c>
      <c r="DE8" s="350">
        <v>36.619999999999997</v>
      </c>
      <c r="DF8" s="351">
        <f t="shared" si="32"/>
        <v>209.97907999999998</v>
      </c>
      <c r="DG8" s="355" t="s">
        <v>167</v>
      </c>
      <c r="DH8" s="353">
        <v>23.75</v>
      </c>
      <c r="DI8" s="350">
        <v>3</v>
      </c>
      <c r="DJ8" s="350">
        <f t="shared" si="33"/>
        <v>12.869999999999997</v>
      </c>
      <c r="DK8" s="351">
        <f t="shared" si="34"/>
        <v>11.248379999999997</v>
      </c>
      <c r="DL8" s="354">
        <f t="shared" si="6"/>
        <v>15.869999999999997</v>
      </c>
      <c r="DM8" s="354">
        <f t="shared" si="7"/>
        <v>35.144729655925723</v>
      </c>
      <c r="DO8" s="375">
        <v>41552</v>
      </c>
      <c r="DP8" s="376">
        <v>41.6</v>
      </c>
      <c r="DQ8" s="377">
        <f t="shared" si="35"/>
        <v>238.53440000000001</v>
      </c>
      <c r="DR8" s="381" t="s">
        <v>31</v>
      </c>
      <c r="DS8" s="379">
        <v>18.75</v>
      </c>
      <c r="DT8" s="376">
        <v>4.5</v>
      </c>
      <c r="DU8" s="376">
        <f t="shared" si="36"/>
        <v>22.85</v>
      </c>
      <c r="DV8" s="377">
        <f t="shared" si="37"/>
        <v>19.9709</v>
      </c>
      <c r="DW8" s="380">
        <f t="shared" si="8"/>
        <v>27.35</v>
      </c>
      <c r="DX8" s="413"/>
      <c r="DY8" s="426">
        <v>41583</v>
      </c>
      <c r="DZ8" s="427"/>
      <c r="EA8" s="428">
        <f t="shared" si="38"/>
        <v>0</v>
      </c>
      <c r="EB8" s="432"/>
      <c r="EC8" s="430"/>
      <c r="ED8" s="427"/>
      <c r="EE8" s="427">
        <f t="shared" si="39"/>
        <v>0</v>
      </c>
      <c r="EF8" s="428">
        <f t="shared" si="40"/>
        <v>0</v>
      </c>
      <c r="EG8" s="431">
        <f t="shared" si="9"/>
        <v>0</v>
      </c>
    </row>
    <row r="9" spans="2:137" ht="13.5" customHeight="1">
      <c r="B9" s="85">
        <v>41280</v>
      </c>
      <c r="C9" s="86">
        <v>2.17</v>
      </c>
      <c r="D9" s="87" t="s">
        <v>74</v>
      </c>
      <c r="E9" s="86">
        <v>1.75</v>
      </c>
      <c r="F9" s="86">
        <v>11</v>
      </c>
      <c r="G9" s="88">
        <f t="shared" si="10"/>
        <v>0.41999999999999993</v>
      </c>
      <c r="H9" s="77"/>
      <c r="J9" s="55"/>
      <c r="K9" s="55"/>
      <c r="L9" s="55"/>
      <c r="M9" s="55"/>
      <c r="N9" s="55"/>
      <c r="O9" s="55"/>
      <c r="P9" s="50"/>
      <c r="Q9" s="50"/>
      <c r="R9" s="116">
        <v>41311</v>
      </c>
      <c r="S9" s="110">
        <v>11.9</v>
      </c>
      <c r="T9" s="119" t="s">
        <v>111</v>
      </c>
      <c r="U9" s="113">
        <v>9.75</v>
      </c>
      <c r="V9" s="110">
        <v>7.25</v>
      </c>
      <c r="W9" s="110">
        <f t="shared" si="11"/>
        <v>2.1500000000000004</v>
      </c>
      <c r="X9" s="110">
        <f t="shared" si="12"/>
        <v>9.4</v>
      </c>
      <c r="Y9" s="92"/>
      <c r="Z9" s="5"/>
      <c r="AB9" s="92"/>
      <c r="AC9" s="5"/>
      <c r="AD9" s="93"/>
      <c r="AE9" s="92"/>
      <c r="AF9" s="5"/>
      <c r="AG9" s="93"/>
      <c r="AH9" s="92"/>
      <c r="AI9" s="5"/>
      <c r="AJ9" s="93"/>
      <c r="AK9" s="92"/>
      <c r="AL9" s="5" t="s">
        <v>136</v>
      </c>
      <c r="AM9" s="144">
        <v>41339</v>
      </c>
      <c r="AN9" s="140">
        <v>42.25</v>
      </c>
      <c r="AO9" s="140">
        <f t="shared" si="13"/>
        <v>242.26150000000001</v>
      </c>
      <c r="AP9" s="141" t="s">
        <v>139</v>
      </c>
      <c r="AQ9" s="140">
        <v>25.25</v>
      </c>
      <c r="AR9" s="140">
        <v>11.5</v>
      </c>
      <c r="AS9" s="140">
        <f t="shared" si="14"/>
        <v>17</v>
      </c>
      <c r="AT9" s="145">
        <f t="shared" si="15"/>
        <v>28.5</v>
      </c>
      <c r="AU9" s="92"/>
      <c r="AV9" s="172" t="s">
        <v>132</v>
      </c>
      <c r="AW9" s="173">
        <v>41370</v>
      </c>
      <c r="AX9" s="174">
        <v>9.5</v>
      </c>
      <c r="AY9" s="174">
        <f t="shared" si="16"/>
        <v>54.472999999999999</v>
      </c>
      <c r="AZ9" s="175" t="s">
        <v>163</v>
      </c>
      <c r="BA9" s="174">
        <v>4</v>
      </c>
      <c r="BB9" s="174">
        <v>6.75</v>
      </c>
      <c r="BC9" s="174">
        <f t="shared" si="17"/>
        <v>5.5</v>
      </c>
      <c r="BD9" s="176">
        <f t="shared" si="41"/>
        <v>12.25</v>
      </c>
      <c r="BE9" s="176">
        <f t="shared" si="18"/>
        <v>57.894736842105267</v>
      </c>
      <c r="BH9" s="203">
        <v>41400</v>
      </c>
      <c r="BI9" s="204">
        <v>38.6</v>
      </c>
      <c r="BJ9" s="204">
        <f t="shared" si="19"/>
        <v>221.33240000000001</v>
      </c>
      <c r="BK9" s="205" t="s">
        <v>31</v>
      </c>
      <c r="BL9" s="204">
        <v>15.75</v>
      </c>
      <c r="BM9" s="204">
        <v>2.75</v>
      </c>
      <c r="BN9" s="204">
        <f t="shared" si="20"/>
        <v>22.85</v>
      </c>
      <c r="BO9" s="248">
        <f t="shared" si="21"/>
        <v>19.9709</v>
      </c>
      <c r="BP9" s="206">
        <f t="shared" si="42"/>
        <v>25.6</v>
      </c>
      <c r="BQ9" s="206">
        <f t="shared" si="22"/>
        <v>59.196891191709845</v>
      </c>
      <c r="BT9" s="230">
        <v>41431</v>
      </c>
      <c r="BU9" s="231">
        <v>12.37</v>
      </c>
      <c r="BV9" s="231">
        <f t="shared" si="23"/>
        <v>70.929580000000001</v>
      </c>
      <c r="BW9" s="296" t="s">
        <v>227</v>
      </c>
      <c r="BX9" s="231">
        <v>3</v>
      </c>
      <c r="BY9" s="231">
        <v>9</v>
      </c>
      <c r="BZ9" s="276">
        <f t="shared" si="24"/>
        <v>9.3699999999999992</v>
      </c>
      <c r="CA9" s="259">
        <f t="shared" si="25"/>
        <v>8.1893799999999999</v>
      </c>
      <c r="CB9" s="229">
        <f t="shared" si="0"/>
        <v>18.369999999999997</v>
      </c>
      <c r="CC9" s="229">
        <f t="shared" si="1"/>
        <v>75.747776879547288</v>
      </c>
      <c r="CF9" s="278">
        <v>41461</v>
      </c>
      <c r="CG9" s="317">
        <v>23.8</v>
      </c>
      <c r="CH9" s="279">
        <f t="shared" si="26"/>
        <v>136.4692</v>
      </c>
      <c r="CI9" s="280" t="s">
        <v>244</v>
      </c>
      <c r="CJ9" s="279">
        <v>16.25</v>
      </c>
      <c r="CK9" s="279">
        <v>4</v>
      </c>
      <c r="CL9" s="279">
        <f t="shared" si="27"/>
        <v>7.5500000000000007</v>
      </c>
      <c r="CM9" s="281">
        <f t="shared" si="28"/>
        <v>6.5987000000000009</v>
      </c>
      <c r="CN9" s="282">
        <f t="shared" si="2"/>
        <v>11.55</v>
      </c>
      <c r="CO9" s="282">
        <f t="shared" si="3"/>
        <v>31.722689075630257</v>
      </c>
      <c r="CR9" s="318">
        <v>41492</v>
      </c>
      <c r="CS9" s="319">
        <v>52.02</v>
      </c>
      <c r="CT9" s="320">
        <f t="shared" si="29"/>
        <v>298.28268000000003</v>
      </c>
      <c r="CU9" s="347" t="s">
        <v>264</v>
      </c>
      <c r="CV9" s="343">
        <v>44</v>
      </c>
      <c r="CW9" s="319">
        <v>2.5</v>
      </c>
      <c r="CX9" s="319">
        <f t="shared" si="30"/>
        <v>8.0200000000000031</v>
      </c>
      <c r="CY9" s="320">
        <f t="shared" si="31"/>
        <v>7.0094800000000026</v>
      </c>
      <c r="CZ9" s="321">
        <f t="shared" si="4"/>
        <v>10.520000000000003</v>
      </c>
      <c r="DA9" s="321">
        <f t="shared" si="5"/>
        <v>15.417147251057292</v>
      </c>
      <c r="DD9" s="349">
        <v>41523</v>
      </c>
      <c r="DE9" s="350">
        <v>51</v>
      </c>
      <c r="DF9" s="351">
        <f t="shared" si="32"/>
        <v>292.43400000000003</v>
      </c>
      <c r="DG9" s="355" t="s">
        <v>26</v>
      </c>
      <c r="DH9" s="353">
        <v>37</v>
      </c>
      <c r="DI9" s="350">
        <v>3.25</v>
      </c>
      <c r="DJ9" s="350">
        <f t="shared" si="33"/>
        <v>14</v>
      </c>
      <c r="DK9" s="351">
        <f t="shared" si="34"/>
        <v>12.236000000000001</v>
      </c>
      <c r="DL9" s="354">
        <f t="shared" si="6"/>
        <v>17.25</v>
      </c>
      <c r="DM9" s="354">
        <f t="shared" si="7"/>
        <v>27.450980392156865</v>
      </c>
      <c r="DO9" s="375">
        <v>41553</v>
      </c>
      <c r="DP9" s="376">
        <v>11.77</v>
      </c>
      <c r="DQ9" s="377">
        <f t="shared" si="35"/>
        <v>67.48917999999999</v>
      </c>
      <c r="DR9" s="381" t="s">
        <v>168</v>
      </c>
      <c r="DS9" s="379">
        <v>2.5</v>
      </c>
      <c r="DT9" s="376">
        <v>7.5</v>
      </c>
      <c r="DU9" s="376">
        <f t="shared" si="36"/>
        <v>9.27</v>
      </c>
      <c r="DV9" s="377">
        <f t="shared" si="37"/>
        <v>8.1019799999999993</v>
      </c>
      <c r="DW9" s="380">
        <f t="shared" si="8"/>
        <v>16.77</v>
      </c>
      <c r="DX9" s="413"/>
      <c r="DY9" s="426">
        <v>41584</v>
      </c>
      <c r="DZ9" s="427"/>
      <c r="EA9" s="428">
        <f t="shared" si="38"/>
        <v>0</v>
      </c>
      <c r="EB9" s="432"/>
      <c r="EC9" s="430"/>
      <c r="ED9" s="427"/>
      <c r="EE9" s="427">
        <f t="shared" si="39"/>
        <v>0</v>
      </c>
      <c r="EF9" s="428">
        <f t="shared" si="40"/>
        <v>0</v>
      </c>
      <c r="EG9" s="431">
        <f t="shared" si="9"/>
        <v>0</v>
      </c>
    </row>
    <row r="10" spans="2:137" ht="13.5" customHeight="1">
      <c r="B10" s="85">
        <v>41281</v>
      </c>
      <c r="C10" s="86">
        <v>1.42</v>
      </c>
      <c r="D10" s="87" t="s">
        <v>75</v>
      </c>
      <c r="E10" s="86">
        <v>1</v>
      </c>
      <c r="F10" s="86">
        <v>12.5</v>
      </c>
      <c r="G10" s="88">
        <f t="shared" si="10"/>
        <v>0.41999999999999993</v>
      </c>
      <c r="H10" s="77"/>
      <c r="J10" s="55"/>
      <c r="K10" s="55"/>
      <c r="L10" s="55"/>
      <c r="M10" s="55"/>
      <c r="N10" s="55"/>
      <c r="O10" s="55"/>
      <c r="P10" s="50"/>
      <c r="Q10" s="50"/>
      <c r="R10" s="116">
        <v>41312</v>
      </c>
      <c r="S10" s="110">
        <v>7.14</v>
      </c>
      <c r="T10" s="119" t="s">
        <v>113</v>
      </c>
      <c r="U10" s="113">
        <v>5.75</v>
      </c>
      <c r="V10" s="110">
        <v>7.75</v>
      </c>
      <c r="W10" s="110">
        <f t="shared" si="11"/>
        <v>1.3899999999999997</v>
      </c>
      <c r="X10" s="110">
        <f t="shared" si="12"/>
        <v>9.14</v>
      </c>
      <c r="Y10" s="92"/>
      <c r="Z10" s="5"/>
      <c r="AB10" s="92"/>
      <c r="AC10" s="5"/>
      <c r="AD10" s="93"/>
      <c r="AE10" s="92"/>
      <c r="AF10" s="5"/>
      <c r="AG10" s="93"/>
      <c r="AH10" s="92"/>
      <c r="AI10" s="5"/>
      <c r="AJ10" s="93"/>
      <c r="AK10" s="92"/>
      <c r="AL10" s="5" t="s">
        <v>137</v>
      </c>
      <c r="AM10" s="144">
        <v>41340</v>
      </c>
      <c r="AN10" s="140">
        <v>3.9</v>
      </c>
      <c r="AO10" s="140">
        <f t="shared" si="13"/>
        <v>22.3626</v>
      </c>
      <c r="AP10" s="141" t="s">
        <v>145</v>
      </c>
      <c r="AQ10" s="140">
        <v>2.75</v>
      </c>
      <c r="AR10" s="140">
        <v>7.25</v>
      </c>
      <c r="AS10" s="140">
        <f t="shared" si="14"/>
        <v>1.1499999999999999</v>
      </c>
      <c r="AT10" s="145">
        <f t="shared" si="15"/>
        <v>8.4</v>
      </c>
      <c r="AU10" s="92"/>
      <c r="AV10" s="172" t="s">
        <v>133</v>
      </c>
      <c r="AW10" s="173">
        <v>41371</v>
      </c>
      <c r="AX10" s="174">
        <v>36.299999999999997</v>
      </c>
      <c r="AY10" s="174">
        <f t="shared" si="16"/>
        <v>208.14419999999998</v>
      </c>
      <c r="AZ10" s="175" t="s">
        <v>164</v>
      </c>
      <c r="BA10" s="174">
        <v>15.5</v>
      </c>
      <c r="BB10" s="174">
        <v>5.5</v>
      </c>
      <c r="BC10" s="174">
        <f t="shared" si="17"/>
        <v>20.799999999999997</v>
      </c>
      <c r="BD10" s="176">
        <f t="shared" si="41"/>
        <v>26.299999999999997</v>
      </c>
      <c r="BE10" s="176">
        <f t="shared" si="18"/>
        <v>57.300275482093667</v>
      </c>
      <c r="BH10" s="203">
        <v>41401</v>
      </c>
      <c r="BI10" s="204">
        <v>26.52</v>
      </c>
      <c r="BJ10" s="204">
        <f t="shared" si="19"/>
        <v>152.06567999999999</v>
      </c>
      <c r="BK10" s="205" t="s">
        <v>167</v>
      </c>
      <c r="BL10" s="204">
        <v>18</v>
      </c>
      <c r="BM10" s="204">
        <v>5.5</v>
      </c>
      <c r="BN10" s="204">
        <f t="shared" si="20"/>
        <v>8.52</v>
      </c>
      <c r="BO10" s="248">
        <f t="shared" si="21"/>
        <v>7.4464799999999993</v>
      </c>
      <c r="BP10" s="206">
        <f t="shared" si="42"/>
        <v>14.02</v>
      </c>
      <c r="BQ10" s="206">
        <f t="shared" si="22"/>
        <v>32.126696832579185</v>
      </c>
      <c r="BT10" s="230">
        <v>41432</v>
      </c>
      <c r="BU10" s="231">
        <v>33.299999999999997</v>
      </c>
      <c r="BV10" s="231">
        <f t="shared" si="23"/>
        <v>190.94219999999999</v>
      </c>
      <c r="BW10" s="296" t="s">
        <v>167</v>
      </c>
      <c r="BX10" s="231">
        <v>6.5</v>
      </c>
      <c r="BY10" s="231">
        <v>3.75</v>
      </c>
      <c r="BZ10" s="276">
        <f t="shared" si="24"/>
        <v>26.799999999999997</v>
      </c>
      <c r="CA10" s="259">
        <f t="shared" si="25"/>
        <v>23.423199999999998</v>
      </c>
      <c r="CB10" s="229">
        <f t="shared" si="0"/>
        <v>30.549999999999997</v>
      </c>
      <c r="CC10" s="229">
        <f t="shared" si="1"/>
        <v>80.48048048048048</v>
      </c>
      <c r="CF10" s="278">
        <v>41462</v>
      </c>
      <c r="CG10" s="317">
        <v>47.33</v>
      </c>
      <c r="CH10" s="279">
        <f>CG10*5.734</f>
        <v>271.39022</v>
      </c>
      <c r="CI10" s="280" t="s">
        <v>167</v>
      </c>
      <c r="CJ10" s="279">
        <v>28.5</v>
      </c>
      <c r="CK10" s="279">
        <v>3.5</v>
      </c>
      <c r="CL10" s="279">
        <f>CG10-CJ10</f>
        <v>18.829999999999998</v>
      </c>
      <c r="CM10" s="281">
        <f t="shared" si="28"/>
        <v>16.457419999999999</v>
      </c>
      <c r="CN10" s="282">
        <f t="shared" si="2"/>
        <v>22.33</v>
      </c>
      <c r="CO10" s="282">
        <f>CL10/CG10*100</f>
        <v>39.784491865624339</v>
      </c>
      <c r="CR10" s="318">
        <v>41493</v>
      </c>
      <c r="CS10" s="319">
        <v>51.6</v>
      </c>
      <c r="CT10" s="320">
        <f>CS10*5.734</f>
        <v>295.87439999999998</v>
      </c>
      <c r="CU10" s="347" t="s">
        <v>265</v>
      </c>
      <c r="CV10" s="343">
        <v>40.25</v>
      </c>
      <c r="CW10" s="319">
        <v>3.25</v>
      </c>
      <c r="CX10" s="319">
        <f>CS10-CV10</f>
        <v>11.350000000000001</v>
      </c>
      <c r="CY10" s="320">
        <f t="shared" si="31"/>
        <v>9.9199000000000019</v>
      </c>
      <c r="CZ10" s="321">
        <f t="shared" si="4"/>
        <v>14.600000000000001</v>
      </c>
      <c r="DA10" s="321">
        <f>CX10/CS10*100</f>
        <v>21.996124031007756</v>
      </c>
      <c r="DD10" s="349">
        <v>41524</v>
      </c>
      <c r="DE10" s="350">
        <v>49.4</v>
      </c>
      <c r="DF10" s="351">
        <f>DE10*5.734</f>
        <v>283.25959999999998</v>
      </c>
      <c r="DG10" s="355" t="s">
        <v>26</v>
      </c>
      <c r="DH10" s="353">
        <v>30.75</v>
      </c>
      <c r="DI10" s="350">
        <v>3.25</v>
      </c>
      <c r="DJ10" s="350">
        <f>DE10-DH10</f>
        <v>18.649999999999999</v>
      </c>
      <c r="DK10" s="351">
        <f t="shared" si="34"/>
        <v>16.3001</v>
      </c>
      <c r="DL10" s="354">
        <f t="shared" si="6"/>
        <v>21.9</v>
      </c>
      <c r="DM10" s="354">
        <f>DJ10/DE10*100</f>
        <v>37.753036437246962</v>
      </c>
      <c r="DO10" s="375">
        <v>41554</v>
      </c>
      <c r="DP10" s="376">
        <v>21.82</v>
      </c>
      <c r="DQ10" s="377">
        <f>DP10*5.734</f>
        <v>125.11588</v>
      </c>
      <c r="DR10" s="381" t="s">
        <v>167</v>
      </c>
      <c r="DS10" s="379">
        <v>6.5</v>
      </c>
      <c r="DT10" s="376">
        <v>4</v>
      </c>
      <c r="DU10" s="376">
        <f>DP10-DS10</f>
        <v>15.32</v>
      </c>
      <c r="DV10" s="377">
        <f t="shared" si="37"/>
        <v>13.38968</v>
      </c>
      <c r="DW10" s="380">
        <f t="shared" si="8"/>
        <v>19.32</v>
      </c>
      <c r="DX10" s="413"/>
      <c r="DY10" s="426">
        <v>41585</v>
      </c>
      <c r="DZ10" s="427"/>
      <c r="EA10" s="428">
        <f>DZ10*5.734</f>
        <v>0</v>
      </c>
      <c r="EB10" s="432"/>
      <c r="EC10" s="430"/>
      <c r="ED10" s="427"/>
      <c r="EE10" s="427">
        <f>DZ10-EC10</f>
        <v>0</v>
      </c>
      <c r="EF10" s="428">
        <f t="shared" si="40"/>
        <v>0</v>
      </c>
      <c r="EG10" s="431">
        <f t="shared" si="9"/>
        <v>0</v>
      </c>
    </row>
    <row r="11" spans="2:137" ht="13.5" customHeight="1">
      <c r="B11" s="85">
        <v>41282</v>
      </c>
      <c r="C11" s="86">
        <v>0.74</v>
      </c>
      <c r="D11" s="87" t="s">
        <v>76</v>
      </c>
      <c r="E11" s="86">
        <v>0</v>
      </c>
      <c r="F11" s="86">
        <v>10.25</v>
      </c>
      <c r="G11" s="88">
        <f t="shared" si="10"/>
        <v>0.74</v>
      </c>
      <c r="H11" s="77"/>
      <c r="J11" s="55"/>
      <c r="K11" s="55"/>
      <c r="L11" s="55"/>
      <c r="M11" s="55"/>
      <c r="N11" s="55"/>
      <c r="O11" s="55"/>
      <c r="P11" s="50"/>
      <c r="Q11" s="50"/>
      <c r="R11" s="116">
        <v>41313</v>
      </c>
      <c r="S11" s="110">
        <v>10.06</v>
      </c>
      <c r="T11" s="119" t="s">
        <v>113</v>
      </c>
      <c r="U11" s="113">
        <v>7</v>
      </c>
      <c r="V11" s="110">
        <v>7.5</v>
      </c>
      <c r="W11" s="110">
        <f t="shared" si="11"/>
        <v>3.0600000000000005</v>
      </c>
      <c r="X11" s="110">
        <f t="shared" si="12"/>
        <v>10.56</v>
      </c>
      <c r="Y11" s="92"/>
      <c r="Z11" s="5"/>
      <c r="AB11" s="92"/>
      <c r="AC11" s="5"/>
      <c r="AD11" s="93"/>
      <c r="AE11" s="92"/>
      <c r="AF11" s="5"/>
      <c r="AG11" s="93"/>
      <c r="AH11" s="92"/>
      <c r="AI11" s="5"/>
      <c r="AJ11" s="93"/>
      <c r="AK11" s="92"/>
      <c r="AL11" s="5" t="s">
        <v>138</v>
      </c>
      <c r="AM11" s="144">
        <v>41341</v>
      </c>
      <c r="AN11" s="140">
        <v>3.07</v>
      </c>
      <c r="AO11" s="140">
        <f t="shared" si="13"/>
        <v>17.603379999999998</v>
      </c>
      <c r="AP11" s="141" t="s">
        <v>145</v>
      </c>
      <c r="AQ11" s="140">
        <v>3</v>
      </c>
      <c r="AR11" s="140">
        <v>6.75</v>
      </c>
      <c r="AS11" s="140">
        <f t="shared" si="14"/>
        <v>6.999999999999984E-2</v>
      </c>
      <c r="AT11" s="145">
        <f t="shared" si="15"/>
        <v>6.82</v>
      </c>
      <c r="AU11" s="92"/>
      <c r="AV11" s="172" t="s">
        <v>134</v>
      </c>
      <c r="AW11" s="173">
        <v>41372</v>
      </c>
      <c r="AX11" s="174">
        <v>54.29</v>
      </c>
      <c r="AY11" s="174">
        <f t="shared" si="16"/>
        <v>311.29885999999999</v>
      </c>
      <c r="AZ11" s="175" t="s">
        <v>165</v>
      </c>
      <c r="BA11" s="174">
        <v>36.25</v>
      </c>
      <c r="BB11" s="174">
        <v>3</v>
      </c>
      <c r="BC11" s="174">
        <f t="shared" si="17"/>
        <v>18.04</v>
      </c>
      <c r="BD11" s="176">
        <f t="shared" si="41"/>
        <v>21.04</v>
      </c>
      <c r="BE11" s="176">
        <f t="shared" si="18"/>
        <v>33.228955608767727</v>
      </c>
      <c r="BH11" s="203">
        <v>41402</v>
      </c>
      <c r="BI11" s="204">
        <v>39.42</v>
      </c>
      <c r="BJ11" s="204">
        <f t="shared" si="19"/>
        <v>226.03428</v>
      </c>
      <c r="BK11" s="205" t="s">
        <v>206</v>
      </c>
      <c r="BL11" s="204">
        <v>14.75</v>
      </c>
      <c r="BM11" s="204">
        <v>6.25</v>
      </c>
      <c r="BN11" s="204">
        <f t="shared" si="20"/>
        <v>24.67</v>
      </c>
      <c r="BO11" s="248">
        <f t="shared" si="21"/>
        <v>21.561580000000003</v>
      </c>
      <c r="BP11" s="206">
        <f t="shared" si="42"/>
        <v>30.92</v>
      </c>
      <c r="BQ11" s="206">
        <f t="shared" si="22"/>
        <v>62.582445459157789</v>
      </c>
      <c r="BT11" s="230">
        <v>41433</v>
      </c>
      <c r="BU11" s="231">
        <v>52.16</v>
      </c>
      <c r="BV11" s="231">
        <f t="shared" si="23"/>
        <v>299.08544000000001</v>
      </c>
      <c r="BW11" s="296" t="s">
        <v>31</v>
      </c>
      <c r="BX11" s="231">
        <v>32.25</v>
      </c>
      <c r="BY11" s="231">
        <v>3.5</v>
      </c>
      <c r="BZ11" s="276">
        <f t="shared" si="24"/>
        <v>19.909999999999997</v>
      </c>
      <c r="CA11" s="259">
        <f t="shared" si="25"/>
        <v>17.401339999999998</v>
      </c>
      <c r="CB11" s="229">
        <f t="shared" si="0"/>
        <v>23.409999999999997</v>
      </c>
      <c r="CC11" s="229">
        <f t="shared" si="1"/>
        <v>38.17101226993865</v>
      </c>
      <c r="CF11" s="278">
        <v>41463</v>
      </c>
      <c r="CG11" s="317">
        <v>54</v>
      </c>
      <c r="CH11" s="279">
        <f>CG11*5.734</f>
        <v>309.63600000000002</v>
      </c>
      <c r="CI11" s="280" t="s">
        <v>245</v>
      </c>
      <c r="CJ11" s="279">
        <v>36.25</v>
      </c>
      <c r="CK11" s="279">
        <v>3.25</v>
      </c>
      <c r="CL11" s="279">
        <f>CG11-CJ11</f>
        <v>17.75</v>
      </c>
      <c r="CM11" s="281">
        <f t="shared" si="28"/>
        <v>15.513500000000001</v>
      </c>
      <c r="CN11" s="282">
        <f t="shared" si="2"/>
        <v>21</v>
      </c>
      <c r="CO11" s="282">
        <f>CL11/CG11*100</f>
        <v>32.870370370370374</v>
      </c>
      <c r="CR11" s="318">
        <v>41494</v>
      </c>
      <c r="CS11" s="319">
        <v>51.4</v>
      </c>
      <c r="CT11" s="320">
        <f>CS11*5.734</f>
        <v>294.7276</v>
      </c>
      <c r="CU11" s="347" t="s">
        <v>266</v>
      </c>
      <c r="CV11" s="343">
        <v>40.75</v>
      </c>
      <c r="CW11" s="319">
        <v>2.25</v>
      </c>
      <c r="CX11" s="319">
        <f>CS11-CV11</f>
        <v>10.649999999999999</v>
      </c>
      <c r="CY11" s="320">
        <f t="shared" si="31"/>
        <v>9.3080999999999996</v>
      </c>
      <c r="CZ11" s="321">
        <f t="shared" si="4"/>
        <v>12.899999999999999</v>
      </c>
      <c r="DA11" s="321">
        <f>CX11/CS11*100</f>
        <v>20.719844357976651</v>
      </c>
      <c r="DD11" s="349">
        <v>41525</v>
      </c>
      <c r="DE11" s="350">
        <v>48</v>
      </c>
      <c r="DF11" s="351">
        <f>DE11*5.734</f>
        <v>275.23199999999997</v>
      </c>
      <c r="DG11" s="355" t="s">
        <v>31</v>
      </c>
      <c r="DH11" s="353">
        <v>44</v>
      </c>
      <c r="DI11" s="350">
        <v>2</v>
      </c>
      <c r="DJ11" s="350">
        <f>DE11-DH11</f>
        <v>4</v>
      </c>
      <c r="DK11" s="351">
        <f t="shared" si="34"/>
        <v>3.496</v>
      </c>
      <c r="DL11" s="354">
        <f t="shared" si="6"/>
        <v>6</v>
      </c>
      <c r="DM11" s="354">
        <f>DJ11/DE11*100</f>
        <v>8.3333333333333321</v>
      </c>
      <c r="DO11" s="375">
        <v>41555</v>
      </c>
      <c r="DP11" s="376">
        <v>25.09</v>
      </c>
      <c r="DQ11" s="377">
        <f>DP11*5.734</f>
        <v>143.86606</v>
      </c>
      <c r="DR11" s="381" t="s">
        <v>167</v>
      </c>
      <c r="DS11" s="379">
        <v>10.25</v>
      </c>
      <c r="DT11" s="376">
        <v>4</v>
      </c>
      <c r="DU11" s="376">
        <f>DP11-DS11</f>
        <v>14.84</v>
      </c>
      <c r="DV11" s="377">
        <f t="shared" si="37"/>
        <v>12.97016</v>
      </c>
      <c r="DW11" s="380">
        <f t="shared" si="8"/>
        <v>18.84</v>
      </c>
      <c r="DX11" s="413"/>
      <c r="DY11" s="426">
        <v>41586</v>
      </c>
      <c r="DZ11" s="427"/>
      <c r="EA11" s="428">
        <f>DZ11*5.734</f>
        <v>0</v>
      </c>
      <c r="EB11" s="432"/>
      <c r="EC11" s="430"/>
      <c r="ED11" s="427"/>
      <c r="EE11" s="427">
        <f>DZ11-EC11</f>
        <v>0</v>
      </c>
      <c r="EF11" s="428">
        <f t="shared" si="40"/>
        <v>0</v>
      </c>
      <c r="EG11" s="431">
        <f t="shared" si="9"/>
        <v>0</v>
      </c>
    </row>
    <row r="12" spans="2:137" ht="13.5" customHeight="1">
      <c r="B12" s="85">
        <v>41283</v>
      </c>
      <c r="C12" s="86">
        <v>1.4</v>
      </c>
      <c r="D12" s="87" t="s">
        <v>77</v>
      </c>
      <c r="E12" s="86">
        <v>0.75</v>
      </c>
      <c r="F12" s="86">
        <v>6.5</v>
      </c>
      <c r="G12" s="88">
        <f t="shared" si="10"/>
        <v>0.64999999999999991</v>
      </c>
      <c r="H12" s="77"/>
      <c r="J12" s="55"/>
      <c r="K12" s="55"/>
      <c r="L12" s="55"/>
      <c r="M12" s="55"/>
      <c r="N12" s="55"/>
      <c r="O12" s="55"/>
      <c r="P12" s="50"/>
      <c r="Q12" s="50"/>
      <c r="R12" s="116">
        <v>41314</v>
      </c>
      <c r="S12" s="110">
        <v>5.88</v>
      </c>
      <c r="T12" s="119" t="s">
        <v>113</v>
      </c>
      <c r="U12" s="113">
        <v>4</v>
      </c>
      <c r="V12" s="110">
        <v>7.75</v>
      </c>
      <c r="W12" s="110">
        <f t="shared" si="11"/>
        <v>1.88</v>
      </c>
      <c r="X12" s="110">
        <f t="shared" si="12"/>
        <v>9.629999999999999</v>
      </c>
      <c r="Y12" s="92"/>
      <c r="Z12" s="5"/>
      <c r="AB12" s="92"/>
      <c r="AC12" s="5"/>
      <c r="AD12" s="93"/>
      <c r="AE12" s="92"/>
      <c r="AF12" s="5"/>
      <c r="AG12" s="93"/>
      <c r="AH12" s="92"/>
      <c r="AI12" s="5"/>
      <c r="AJ12" s="93"/>
      <c r="AK12" s="92"/>
      <c r="AL12" s="5" t="s">
        <v>132</v>
      </c>
      <c r="AM12" s="144">
        <v>41342</v>
      </c>
      <c r="AN12" s="140">
        <v>4.68</v>
      </c>
      <c r="AO12" s="140">
        <f t="shared" si="13"/>
        <v>26.83512</v>
      </c>
      <c r="AP12" s="141" t="s">
        <v>145</v>
      </c>
      <c r="AQ12" s="140">
        <v>3.25</v>
      </c>
      <c r="AR12" s="140">
        <v>9.5</v>
      </c>
      <c r="AS12" s="140">
        <f t="shared" si="14"/>
        <v>1.4299999999999997</v>
      </c>
      <c r="AT12" s="145">
        <f t="shared" si="15"/>
        <v>10.93</v>
      </c>
      <c r="AU12" s="92"/>
      <c r="AV12" s="172" t="s">
        <v>135</v>
      </c>
      <c r="AW12" s="173">
        <v>41373</v>
      </c>
      <c r="AX12" s="174">
        <v>8.5</v>
      </c>
      <c r="AY12" s="174">
        <f t="shared" si="16"/>
        <v>48.738999999999997</v>
      </c>
      <c r="AZ12" s="175" t="s">
        <v>166</v>
      </c>
      <c r="BA12" s="174">
        <v>4</v>
      </c>
      <c r="BB12" s="174">
        <v>4.5</v>
      </c>
      <c r="BC12" s="174">
        <f t="shared" si="17"/>
        <v>4.5</v>
      </c>
      <c r="BD12" s="176">
        <f t="shared" si="41"/>
        <v>9</v>
      </c>
      <c r="BE12" s="176">
        <f t="shared" si="18"/>
        <v>52.941176470588239</v>
      </c>
      <c r="BH12" s="203">
        <v>41403</v>
      </c>
      <c r="BI12" s="204">
        <v>43.41</v>
      </c>
      <c r="BJ12" s="204">
        <f t="shared" si="19"/>
        <v>248.91293999999999</v>
      </c>
      <c r="BK12" s="205" t="s">
        <v>206</v>
      </c>
      <c r="BL12" s="204">
        <v>28.5</v>
      </c>
      <c r="BM12" s="204">
        <v>3.5</v>
      </c>
      <c r="BN12" s="204">
        <f t="shared" si="20"/>
        <v>14.909999999999997</v>
      </c>
      <c r="BO12" s="248">
        <f t="shared" si="21"/>
        <v>13.031339999999997</v>
      </c>
      <c r="BP12" s="206">
        <f t="shared" si="42"/>
        <v>18.409999999999997</v>
      </c>
      <c r="BQ12" s="206">
        <f t="shared" si="22"/>
        <v>34.346924671734619</v>
      </c>
      <c r="BT12" s="230">
        <v>41434</v>
      </c>
      <c r="BU12" s="231">
        <v>56.3</v>
      </c>
      <c r="BV12" s="231">
        <f t="shared" si="23"/>
        <v>322.82419999999996</v>
      </c>
      <c r="BW12" s="296" t="s">
        <v>31</v>
      </c>
      <c r="BX12" s="231">
        <v>37</v>
      </c>
      <c r="BY12" s="231">
        <v>2.5</v>
      </c>
      <c r="BZ12" s="276">
        <f t="shared" si="24"/>
        <v>19.299999999999997</v>
      </c>
      <c r="CA12" s="259">
        <f t="shared" si="25"/>
        <v>16.868199999999998</v>
      </c>
      <c r="CB12" s="229">
        <f t="shared" si="0"/>
        <v>21.799999999999997</v>
      </c>
      <c r="CC12" s="229">
        <f t="shared" si="1"/>
        <v>34.280639431616336</v>
      </c>
      <c r="CF12" s="278">
        <v>41464</v>
      </c>
      <c r="CG12" s="317">
        <v>59</v>
      </c>
      <c r="CH12" s="279">
        <f t="shared" si="26"/>
        <v>338.30599999999998</v>
      </c>
      <c r="CI12" s="280" t="s">
        <v>26</v>
      </c>
      <c r="CJ12" s="279">
        <v>49.58</v>
      </c>
      <c r="CK12" s="279">
        <v>2.5</v>
      </c>
      <c r="CL12" s="279">
        <f t="shared" si="27"/>
        <v>9.4200000000000017</v>
      </c>
      <c r="CM12" s="281">
        <f t="shared" si="28"/>
        <v>8.2330800000000011</v>
      </c>
      <c r="CN12" s="282">
        <f t="shared" si="2"/>
        <v>11.920000000000002</v>
      </c>
      <c r="CO12" s="282">
        <f t="shared" si="3"/>
        <v>15.966101694915258</v>
      </c>
      <c r="CR12" s="318">
        <v>41495</v>
      </c>
      <c r="CS12" s="319">
        <v>33.76</v>
      </c>
      <c r="CT12" s="320">
        <f t="shared" ref="CT12:CT34" si="43">CS12*5.734</f>
        <v>193.57983999999999</v>
      </c>
      <c r="CU12" s="347" t="s">
        <v>167</v>
      </c>
      <c r="CV12" s="343">
        <v>27</v>
      </c>
      <c r="CW12" s="319">
        <v>3.25</v>
      </c>
      <c r="CX12" s="319">
        <f t="shared" ref="CX12:CX34" si="44">CS12-CV12</f>
        <v>6.759999999999998</v>
      </c>
      <c r="CY12" s="320">
        <f t="shared" si="31"/>
        <v>5.9082399999999984</v>
      </c>
      <c r="CZ12" s="321">
        <f t="shared" si="4"/>
        <v>10.009999999999998</v>
      </c>
      <c r="DA12" s="321">
        <f t="shared" ref="DA12:DA34" si="45">CX12/CS12*100</f>
        <v>20.02369668246445</v>
      </c>
      <c r="DD12" s="349">
        <v>41526</v>
      </c>
      <c r="DE12" s="350">
        <v>7.89</v>
      </c>
      <c r="DF12" s="351">
        <f t="shared" ref="DF12:DF34" si="46">DE12*5.734</f>
        <v>45.241259999999997</v>
      </c>
      <c r="DG12" s="355" t="s">
        <v>226</v>
      </c>
      <c r="DH12" s="353">
        <v>2.25</v>
      </c>
      <c r="DI12" s="350">
        <v>4</v>
      </c>
      <c r="DJ12" s="350">
        <f t="shared" ref="DJ12:DJ17" si="47">DE12-DH12</f>
        <v>5.64</v>
      </c>
      <c r="DK12" s="351">
        <f t="shared" si="34"/>
        <v>4.92936</v>
      </c>
      <c r="DL12" s="354">
        <f t="shared" si="6"/>
        <v>9.64</v>
      </c>
      <c r="DM12" s="354">
        <f t="shared" ref="DM12:DM34" si="48">DJ12/DE12*100</f>
        <v>71.48288973384031</v>
      </c>
      <c r="DO12" s="375">
        <v>41556</v>
      </c>
      <c r="DP12" s="376">
        <v>18.68</v>
      </c>
      <c r="DQ12" s="377">
        <f t="shared" ref="DQ12:DQ34" si="49">DP12*5.734</f>
        <v>107.11112</v>
      </c>
      <c r="DR12" s="381" t="s">
        <v>168</v>
      </c>
      <c r="DS12" s="379">
        <v>9</v>
      </c>
      <c r="DT12" s="376">
        <v>4.75</v>
      </c>
      <c r="DU12" s="376">
        <f t="shared" ref="DU12:DU17" si="50">DP12-DS12</f>
        <v>9.68</v>
      </c>
      <c r="DV12" s="377">
        <f t="shared" si="37"/>
        <v>8.4603199999999994</v>
      </c>
      <c r="DW12" s="380">
        <f t="shared" si="8"/>
        <v>14.43</v>
      </c>
      <c r="DX12" s="413"/>
      <c r="DY12" s="426">
        <v>41587</v>
      </c>
      <c r="DZ12" s="427"/>
      <c r="EA12" s="428">
        <f t="shared" ref="EA12:EA34" si="51">DZ12*5.734</f>
        <v>0</v>
      </c>
      <c r="EB12" s="432"/>
      <c r="EC12" s="430"/>
      <c r="ED12" s="427"/>
      <c r="EE12" s="427">
        <f t="shared" ref="EE12:EE17" si="52">DZ12-EC12</f>
        <v>0</v>
      </c>
      <c r="EF12" s="428">
        <f t="shared" si="40"/>
        <v>0</v>
      </c>
      <c r="EG12" s="431">
        <f t="shared" si="9"/>
        <v>0</v>
      </c>
    </row>
    <row r="13" spans="2:137" ht="13.5" customHeight="1">
      <c r="B13" s="85">
        <v>41284</v>
      </c>
      <c r="C13" s="86">
        <v>7.79</v>
      </c>
      <c r="D13" s="87" t="s">
        <v>79</v>
      </c>
      <c r="E13" s="86">
        <v>5.25</v>
      </c>
      <c r="F13" s="86">
        <v>14.25</v>
      </c>
      <c r="G13" s="88">
        <f t="shared" si="10"/>
        <v>2.54</v>
      </c>
      <c r="H13" s="77"/>
      <c r="I13" s="55"/>
      <c r="J13" s="55"/>
      <c r="K13" s="55"/>
      <c r="L13" s="55"/>
      <c r="M13" s="55"/>
      <c r="N13" s="55"/>
      <c r="O13" s="55"/>
      <c r="P13" s="50"/>
      <c r="Q13" s="50"/>
      <c r="R13" s="116">
        <v>41315</v>
      </c>
      <c r="S13" s="110">
        <v>0.49</v>
      </c>
      <c r="T13" s="119" t="s">
        <v>116</v>
      </c>
      <c r="U13" s="113">
        <v>0.25</v>
      </c>
      <c r="V13" s="110">
        <v>9.75</v>
      </c>
      <c r="W13" s="110">
        <f t="shared" si="11"/>
        <v>0.24</v>
      </c>
      <c r="X13" s="110">
        <f t="shared" si="12"/>
        <v>9.99</v>
      </c>
      <c r="Y13" s="92"/>
      <c r="Z13" s="5"/>
      <c r="AB13" s="92"/>
      <c r="AC13" s="5"/>
      <c r="AD13" s="93"/>
      <c r="AE13" s="92"/>
      <c r="AF13" s="5"/>
      <c r="AG13" s="93"/>
      <c r="AH13" s="92"/>
      <c r="AI13" s="5"/>
      <c r="AJ13" s="93"/>
      <c r="AK13" s="92"/>
      <c r="AL13" s="5" t="s">
        <v>133</v>
      </c>
      <c r="AM13" s="144">
        <v>41343</v>
      </c>
      <c r="AN13" s="140">
        <v>13.9</v>
      </c>
      <c r="AO13" s="140">
        <f t="shared" si="13"/>
        <v>79.702600000000004</v>
      </c>
      <c r="AP13" s="141" t="s">
        <v>275</v>
      </c>
      <c r="AQ13" s="140">
        <v>10.25</v>
      </c>
      <c r="AR13" s="140">
        <v>6.5</v>
      </c>
      <c r="AS13" s="140">
        <f t="shared" si="14"/>
        <v>3.6500000000000004</v>
      </c>
      <c r="AT13" s="145">
        <f t="shared" si="15"/>
        <v>10.15</v>
      </c>
      <c r="AU13" s="92"/>
      <c r="AV13" s="172" t="s">
        <v>136</v>
      </c>
      <c r="AW13" s="173">
        <v>41374</v>
      </c>
      <c r="AX13" s="174">
        <v>24.79</v>
      </c>
      <c r="AY13" s="174">
        <f t="shared" si="16"/>
        <v>142.14586</v>
      </c>
      <c r="AZ13" s="175" t="s">
        <v>167</v>
      </c>
      <c r="BA13" s="174">
        <v>8.75</v>
      </c>
      <c r="BB13" s="174">
        <v>2.75</v>
      </c>
      <c r="BC13" s="174">
        <f t="shared" si="17"/>
        <v>16.04</v>
      </c>
      <c r="BD13" s="176">
        <f t="shared" si="41"/>
        <v>18.79</v>
      </c>
      <c r="BE13" s="176">
        <f t="shared" si="18"/>
        <v>64.703509479628877</v>
      </c>
      <c r="BH13" s="203">
        <v>41404</v>
      </c>
      <c r="BI13" s="204">
        <v>52.38</v>
      </c>
      <c r="BJ13" s="204">
        <f t="shared" si="19"/>
        <v>300.34692000000001</v>
      </c>
      <c r="BK13" s="205" t="s">
        <v>207</v>
      </c>
      <c r="BL13" s="204">
        <v>37.5</v>
      </c>
      <c r="BM13" s="204">
        <v>3.75</v>
      </c>
      <c r="BN13" s="204">
        <f t="shared" si="20"/>
        <v>14.880000000000003</v>
      </c>
      <c r="BO13" s="248">
        <f t="shared" si="21"/>
        <v>13.005120000000002</v>
      </c>
      <c r="BP13" s="206">
        <f t="shared" si="42"/>
        <v>18.630000000000003</v>
      </c>
      <c r="BQ13" s="206">
        <f t="shared" si="22"/>
        <v>28.407789232531506</v>
      </c>
      <c r="BT13" s="230">
        <v>41435</v>
      </c>
      <c r="BU13" s="231">
        <v>26.96</v>
      </c>
      <c r="BV13" s="231">
        <f t="shared" si="23"/>
        <v>154.58864</v>
      </c>
      <c r="BW13" s="296" t="s">
        <v>229</v>
      </c>
      <c r="BX13" s="231">
        <v>14.5</v>
      </c>
      <c r="BY13" s="231">
        <v>6.25</v>
      </c>
      <c r="BZ13" s="276">
        <f t="shared" si="24"/>
        <v>12.46</v>
      </c>
      <c r="CA13" s="259">
        <f t="shared" si="25"/>
        <v>10.890040000000001</v>
      </c>
      <c r="CB13" s="229">
        <f t="shared" si="0"/>
        <v>18.71</v>
      </c>
      <c r="CC13" s="229">
        <f t="shared" si="1"/>
        <v>46.216617210682493</v>
      </c>
      <c r="CF13" s="278">
        <v>41465</v>
      </c>
      <c r="CG13" s="317">
        <v>49</v>
      </c>
      <c r="CH13" s="279">
        <f t="shared" si="26"/>
        <v>280.96600000000001</v>
      </c>
      <c r="CI13" s="280" t="s">
        <v>246</v>
      </c>
      <c r="CJ13" s="279">
        <v>39.5</v>
      </c>
      <c r="CK13" s="279">
        <v>2.5</v>
      </c>
      <c r="CL13" s="279">
        <f t="shared" si="27"/>
        <v>9.5</v>
      </c>
      <c r="CM13" s="281">
        <f t="shared" si="28"/>
        <v>8.3030000000000008</v>
      </c>
      <c r="CN13" s="282">
        <f t="shared" si="2"/>
        <v>12</v>
      </c>
      <c r="CO13" s="282">
        <f t="shared" si="3"/>
        <v>19.387755102040817</v>
      </c>
      <c r="CR13" s="318">
        <v>41496</v>
      </c>
      <c r="CS13" s="319">
        <v>16.579999999999998</v>
      </c>
      <c r="CT13" s="320">
        <f t="shared" si="43"/>
        <v>95.06971999999999</v>
      </c>
      <c r="CU13" s="348" t="s">
        <v>168</v>
      </c>
      <c r="CV13" s="343">
        <v>8.75</v>
      </c>
      <c r="CW13" s="319">
        <v>2.75</v>
      </c>
      <c r="CX13" s="319">
        <f t="shared" si="44"/>
        <v>7.8299999999999983</v>
      </c>
      <c r="CY13" s="320">
        <f t="shared" si="31"/>
        <v>6.8434199999999983</v>
      </c>
      <c r="CZ13" s="321">
        <f t="shared" si="4"/>
        <v>10.579999999999998</v>
      </c>
      <c r="DA13" s="321">
        <f t="shared" si="45"/>
        <v>47.225572979493357</v>
      </c>
      <c r="DD13" s="349">
        <v>41527</v>
      </c>
      <c r="DE13" s="350">
        <v>49.4</v>
      </c>
      <c r="DF13" s="351">
        <f t="shared" si="46"/>
        <v>283.25959999999998</v>
      </c>
      <c r="DG13" s="356" t="s">
        <v>26</v>
      </c>
      <c r="DH13" s="353">
        <v>28</v>
      </c>
      <c r="DI13" s="350">
        <v>3</v>
      </c>
      <c r="DJ13" s="350">
        <f t="shared" si="47"/>
        <v>21.4</v>
      </c>
      <c r="DK13" s="351">
        <f t="shared" si="34"/>
        <v>18.703599999999998</v>
      </c>
      <c r="DL13" s="354">
        <f t="shared" si="6"/>
        <v>24.4</v>
      </c>
      <c r="DM13" s="354">
        <f t="shared" si="48"/>
        <v>43.319838056680162</v>
      </c>
      <c r="DO13" s="375">
        <v>41557</v>
      </c>
      <c r="DP13" s="376">
        <v>10.39</v>
      </c>
      <c r="DQ13" s="377">
        <f t="shared" si="49"/>
        <v>59.576260000000005</v>
      </c>
      <c r="DR13" s="381" t="s">
        <v>168</v>
      </c>
      <c r="DS13" s="379">
        <v>2.5</v>
      </c>
      <c r="DT13" s="376">
        <v>6</v>
      </c>
      <c r="DU13" s="376">
        <f t="shared" si="50"/>
        <v>7.8900000000000006</v>
      </c>
      <c r="DV13" s="377">
        <f t="shared" si="37"/>
        <v>6.8958600000000008</v>
      </c>
      <c r="DW13" s="380">
        <f t="shared" si="8"/>
        <v>13.89</v>
      </c>
      <c r="DX13" s="413"/>
      <c r="DY13" s="426">
        <v>41588</v>
      </c>
      <c r="DZ13" s="427"/>
      <c r="EA13" s="428">
        <f t="shared" si="51"/>
        <v>0</v>
      </c>
      <c r="EB13" s="432"/>
      <c r="EC13" s="430"/>
      <c r="ED13" s="427"/>
      <c r="EE13" s="427">
        <f t="shared" si="52"/>
        <v>0</v>
      </c>
      <c r="EF13" s="428">
        <f t="shared" si="40"/>
        <v>0</v>
      </c>
      <c r="EG13" s="431">
        <f t="shared" si="9"/>
        <v>0</v>
      </c>
    </row>
    <row r="14" spans="2:137" ht="13.5" customHeight="1">
      <c r="B14" s="85">
        <v>41285</v>
      </c>
      <c r="C14" s="86">
        <v>1.41</v>
      </c>
      <c r="D14" s="87" t="s">
        <v>83</v>
      </c>
      <c r="E14" s="86">
        <v>0.75</v>
      </c>
      <c r="F14" s="86">
        <v>20.25</v>
      </c>
      <c r="G14" s="88">
        <f t="shared" si="10"/>
        <v>0.65999999999999992</v>
      </c>
      <c r="H14" s="77"/>
      <c r="I14" s="55"/>
      <c r="J14" s="55"/>
      <c r="K14" s="55"/>
      <c r="L14" s="55"/>
      <c r="M14" s="55"/>
      <c r="N14" s="55"/>
      <c r="O14" s="55"/>
      <c r="P14" s="50"/>
      <c r="Q14" s="50"/>
      <c r="R14" s="116">
        <v>41316</v>
      </c>
      <c r="S14" s="110">
        <v>3.99</v>
      </c>
      <c r="T14" s="119" t="s">
        <v>117</v>
      </c>
      <c r="U14" s="113">
        <v>2.75</v>
      </c>
      <c r="V14" s="110">
        <v>6.75</v>
      </c>
      <c r="W14" s="110">
        <f t="shared" si="11"/>
        <v>1.2400000000000002</v>
      </c>
      <c r="X14" s="110">
        <f t="shared" si="12"/>
        <v>7.99</v>
      </c>
      <c r="Y14" s="92"/>
      <c r="Z14" s="5"/>
      <c r="AB14" s="92"/>
      <c r="AC14" s="5"/>
      <c r="AD14" s="93"/>
      <c r="AE14" s="92"/>
      <c r="AF14" s="5"/>
      <c r="AG14" s="93"/>
      <c r="AH14" s="92"/>
      <c r="AI14" s="5"/>
      <c r="AJ14" s="93"/>
      <c r="AK14" s="92"/>
      <c r="AL14" s="5" t="s">
        <v>134</v>
      </c>
      <c r="AM14" s="144">
        <v>41344</v>
      </c>
      <c r="AN14" s="140">
        <v>3.3</v>
      </c>
      <c r="AO14" s="140">
        <f t="shared" si="13"/>
        <v>18.9222</v>
      </c>
      <c r="AP14" s="141" t="s">
        <v>147</v>
      </c>
      <c r="AQ14" s="140">
        <v>2</v>
      </c>
      <c r="AR14" s="140">
        <v>5.75</v>
      </c>
      <c r="AS14" s="140">
        <f t="shared" si="14"/>
        <v>1.2999999999999998</v>
      </c>
      <c r="AT14" s="145">
        <f t="shared" si="15"/>
        <v>7.05</v>
      </c>
      <c r="AU14" s="92"/>
      <c r="AV14" s="172" t="s">
        <v>137</v>
      </c>
      <c r="AW14" s="173">
        <v>41375</v>
      </c>
      <c r="AX14" s="174">
        <v>30.24</v>
      </c>
      <c r="AY14" s="174">
        <f t="shared" si="16"/>
        <v>173.39615999999998</v>
      </c>
      <c r="AZ14" s="175" t="s">
        <v>167</v>
      </c>
      <c r="BA14" s="174">
        <v>11</v>
      </c>
      <c r="BB14" s="174">
        <v>3.25</v>
      </c>
      <c r="BC14" s="174">
        <f t="shared" si="17"/>
        <v>19.239999999999998</v>
      </c>
      <c r="BD14" s="176">
        <f t="shared" si="41"/>
        <v>22.49</v>
      </c>
      <c r="BE14" s="176">
        <f t="shared" si="18"/>
        <v>63.624338624338627</v>
      </c>
      <c r="BH14" s="203">
        <v>41405</v>
      </c>
      <c r="BI14" s="204">
        <v>7</v>
      </c>
      <c r="BJ14" s="204">
        <f t="shared" si="19"/>
        <v>40.137999999999998</v>
      </c>
      <c r="BK14" s="205" t="s">
        <v>209</v>
      </c>
      <c r="BL14" s="204">
        <v>2</v>
      </c>
      <c r="BM14" s="204">
        <v>7.25</v>
      </c>
      <c r="BN14" s="204">
        <f t="shared" si="20"/>
        <v>5</v>
      </c>
      <c r="BO14" s="248">
        <f t="shared" si="21"/>
        <v>4.37</v>
      </c>
      <c r="BP14" s="206">
        <f t="shared" si="42"/>
        <v>12.25</v>
      </c>
      <c r="BQ14" s="206">
        <f t="shared" si="22"/>
        <v>71.428571428571431</v>
      </c>
      <c r="BT14" s="230">
        <v>41436</v>
      </c>
      <c r="BU14" s="231">
        <v>13</v>
      </c>
      <c r="BV14" s="231">
        <f t="shared" si="23"/>
        <v>74.542000000000002</v>
      </c>
      <c r="BW14" s="296" t="s">
        <v>228</v>
      </c>
      <c r="BX14" s="231">
        <v>3</v>
      </c>
      <c r="BY14" s="231">
        <v>5.5</v>
      </c>
      <c r="BZ14" s="276">
        <f t="shared" si="24"/>
        <v>10</v>
      </c>
      <c r="CA14" s="259">
        <f t="shared" si="25"/>
        <v>8.74</v>
      </c>
      <c r="CB14" s="229">
        <f t="shared" si="0"/>
        <v>15.5</v>
      </c>
      <c r="CC14" s="229">
        <f t="shared" si="1"/>
        <v>76.923076923076934</v>
      </c>
      <c r="CF14" s="278">
        <v>41466</v>
      </c>
      <c r="CG14" s="317">
        <v>34.5</v>
      </c>
      <c r="CH14" s="279">
        <f t="shared" si="26"/>
        <v>197.82300000000001</v>
      </c>
      <c r="CI14" s="280" t="s">
        <v>247</v>
      </c>
      <c r="CJ14" s="279">
        <v>24.25</v>
      </c>
      <c r="CK14" s="279">
        <v>3.25</v>
      </c>
      <c r="CL14" s="279">
        <f t="shared" si="27"/>
        <v>10.25</v>
      </c>
      <c r="CM14" s="281">
        <f t="shared" si="28"/>
        <v>8.9585000000000008</v>
      </c>
      <c r="CN14" s="282">
        <f t="shared" si="2"/>
        <v>13.5</v>
      </c>
      <c r="CO14" s="282">
        <f t="shared" si="3"/>
        <v>29.710144927536231</v>
      </c>
      <c r="CR14" s="318">
        <v>41497</v>
      </c>
      <c r="CS14" s="319">
        <v>47.68</v>
      </c>
      <c r="CT14" s="320">
        <f t="shared" si="43"/>
        <v>273.39711999999997</v>
      </c>
      <c r="CU14" s="347" t="s">
        <v>167</v>
      </c>
      <c r="CV14" s="343">
        <v>34.75</v>
      </c>
      <c r="CW14" s="319">
        <v>2.5</v>
      </c>
      <c r="CX14" s="319">
        <f t="shared" si="44"/>
        <v>12.93</v>
      </c>
      <c r="CY14" s="320">
        <f t="shared" si="31"/>
        <v>11.30082</v>
      </c>
      <c r="CZ14" s="321">
        <f t="shared" si="4"/>
        <v>15.43</v>
      </c>
      <c r="DA14" s="321">
        <f t="shared" si="45"/>
        <v>27.118288590604028</v>
      </c>
      <c r="DD14" s="349">
        <v>41528</v>
      </c>
      <c r="DE14" s="350">
        <v>10.57</v>
      </c>
      <c r="DF14" s="351">
        <f t="shared" si="46"/>
        <v>60.608380000000004</v>
      </c>
      <c r="DG14" s="355" t="s">
        <v>273</v>
      </c>
      <c r="DH14" s="353">
        <v>3.5</v>
      </c>
      <c r="DI14" s="350">
        <v>4</v>
      </c>
      <c r="DJ14" s="350">
        <f t="shared" si="47"/>
        <v>7.07</v>
      </c>
      <c r="DK14" s="351">
        <f t="shared" si="34"/>
        <v>6.1791800000000006</v>
      </c>
      <c r="DL14" s="354">
        <f t="shared" si="6"/>
        <v>11.07</v>
      </c>
      <c r="DM14" s="354">
        <f t="shared" si="48"/>
        <v>66.88741721854305</v>
      </c>
      <c r="DO14" s="375">
        <v>41558</v>
      </c>
      <c r="DP14" s="376">
        <v>16</v>
      </c>
      <c r="DQ14" s="377">
        <f t="shared" si="49"/>
        <v>91.744</v>
      </c>
      <c r="DR14" s="381" t="s">
        <v>167</v>
      </c>
      <c r="DS14" s="379">
        <v>3</v>
      </c>
      <c r="DT14" s="376">
        <v>5</v>
      </c>
      <c r="DU14" s="376">
        <f t="shared" si="50"/>
        <v>13</v>
      </c>
      <c r="DV14" s="377">
        <f t="shared" si="37"/>
        <v>11.362</v>
      </c>
      <c r="DW14" s="380">
        <f t="shared" si="8"/>
        <v>18</v>
      </c>
      <c r="DX14" s="413"/>
      <c r="DY14" s="426">
        <v>41589</v>
      </c>
      <c r="DZ14" s="427"/>
      <c r="EA14" s="428">
        <f t="shared" si="51"/>
        <v>0</v>
      </c>
      <c r="EB14" s="432"/>
      <c r="EC14" s="430"/>
      <c r="ED14" s="427"/>
      <c r="EE14" s="427">
        <f t="shared" si="52"/>
        <v>0</v>
      </c>
      <c r="EF14" s="428">
        <f t="shared" si="40"/>
        <v>0</v>
      </c>
      <c r="EG14" s="431">
        <f t="shared" si="9"/>
        <v>0</v>
      </c>
    </row>
    <row r="15" spans="2:137" ht="13.5" customHeight="1">
      <c r="B15" s="85">
        <v>41286</v>
      </c>
      <c r="C15" s="86">
        <v>13.3</v>
      </c>
      <c r="D15" s="87" t="s">
        <v>84</v>
      </c>
      <c r="E15" s="86">
        <v>9.75</v>
      </c>
      <c r="F15" s="86">
        <v>15.25</v>
      </c>
      <c r="G15" s="88">
        <f t="shared" si="10"/>
        <v>3.5500000000000007</v>
      </c>
      <c r="H15" s="77"/>
      <c r="I15" s="55"/>
      <c r="J15" s="55"/>
      <c r="K15" s="55"/>
      <c r="L15" s="55"/>
      <c r="M15" s="55"/>
      <c r="N15" s="55"/>
      <c r="O15" s="55"/>
      <c r="P15" s="50"/>
      <c r="Q15" s="50"/>
      <c r="R15" s="116">
        <v>41317</v>
      </c>
      <c r="S15" s="110">
        <v>0.83</v>
      </c>
      <c r="T15" s="119" t="s">
        <v>118</v>
      </c>
      <c r="U15" s="113">
        <v>0.75</v>
      </c>
      <c r="V15" s="110">
        <v>11.75</v>
      </c>
      <c r="W15" s="110">
        <f t="shared" si="11"/>
        <v>7.999999999999996E-2</v>
      </c>
      <c r="X15" s="110">
        <f t="shared" si="12"/>
        <v>11.83</v>
      </c>
      <c r="Y15" s="92"/>
      <c r="Z15" s="5"/>
      <c r="AB15" s="92"/>
      <c r="AC15" s="5"/>
      <c r="AD15" s="93"/>
      <c r="AE15" s="92"/>
      <c r="AF15" s="5"/>
      <c r="AG15" s="93"/>
      <c r="AH15" s="92"/>
      <c r="AI15" s="5"/>
      <c r="AJ15" s="93"/>
      <c r="AK15" s="92"/>
      <c r="AL15" s="5" t="s">
        <v>135</v>
      </c>
      <c r="AM15" s="144">
        <v>41345</v>
      </c>
      <c r="AN15" s="140">
        <v>7.87</v>
      </c>
      <c r="AO15" s="140">
        <f t="shared" si="13"/>
        <v>45.126579999999997</v>
      </c>
      <c r="AP15" s="141" t="s">
        <v>147</v>
      </c>
      <c r="AQ15" s="140">
        <v>5.75</v>
      </c>
      <c r="AR15" s="140">
        <v>6.25</v>
      </c>
      <c r="AS15" s="140">
        <f t="shared" si="14"/>
        <v>2.12</v>
      </c>
      <c r="AT15" s="145">
        <f t="shared" si="15"/>
        <v>8.370000000000001</v>
      </c>
      <c r="AU15" s="92"/>
      <c r="AV15" s="172" t="s">
        <v>138</v>
      </c>
      <c r="AW15" s="173">
        <v>41376</v>
      </c>
      <c r="AX15" s="174">
        <v>13.52</v>
      </c>
      <c r="AY15" s="174">
        <f t="shared" si="16"/>
        <v>77.523679999999999</v>
      </c>
      <c r="AZ15" s="175" t="s">
        <v>168</v>
      </c>
      <c r="BA15" s="174">
        <v>5</v>
      </c>
      <c r="BB15" s="174">
        <v>5</v>
      </c>
      <c r="BC15" s="174">
        <f t="shared" si="17"/>
        <v>8.52</v>
      </c>
      <c r="BD15" s="176">
        <f t="shared" si="41"/>
        <v>13.52</v>
      </c>
      <c r="BE15" s="176">
        <f t="shared" si="18"/>
        <v>63.017751479289942</v>
      </c>
      <c r="BH15" s="203">
        <v>41406</v>
      </c>
      <c r="BI15" s="204">
        <v>9.7899999999999991</v>
      </c>
      <c r="BJ15" s="204">
        <f t="shared" si="19"/>
        <v>56.135859999999994</v>
      </c>
      <c r="BK15" s="205" t="s">
        <v>209</v>
      </c>
      <c r="BL15" s="204">
        <v>2.75</v>
      </c>
      <c r="BM15" s="204">
        <v>7.75</v>
      </c>
      <c r="BN15" s="204">
        <f t="shared" si="20"/>
        <v>7.0399999999999991</v>
      </c>
      <c r="BO15" s="248">
        <f t="shared" si="21"/>
        <v>6.1529599999999993</v>
      </c>
      <c r="BP15" s="206">
        <f t="shared" si="42"/>
        <v>14.79</v>
      </c>
      <c r="BQ15" s="206">
        <f t="shared" si="22"/>
        <v>71.910112359550567</v>
      </c>
      <c r="BT15" s="230">
        <v>41437</v>
      </c>
      <c r="BU15" s="231">
        <v>35.15</v>
      </c>
      <c r="BV15" s="231">
        <f t="shared" si="23"/>
        <v>201.55009999999999</v>
      </c>
      <c r="BW15" s="296" t="s">
        <v>167</v>
      </c>
      <c r="BX15" s="231">
        <v>18.25</v>
      </c>
      <c r="BY15" s="231">
        <v>4</v>
      </c>
      <c r="BZ15" s="276">
        <f t="shared" si="24"/>
        <v>16.899999999999999</v>
      </c>
      <c r="CA15" s="259">
        <f t="shared" si="25"/>
        <v>14.770599999999998</v>
      </c>
      <c r="CB15" s="229">
        <f t="shared" si="0"/>
        <v>20.9</v>
      </c>
      <c r="CC15" s="229">
        <f t="shared" si="1"/>
        <v>48.079658605974394</v>
      </c>
      <c r="CF15" s="278">
        <v>41467</v>
      </c>
      <c r="CG15" s="317">
        <v>27.85</v>
      </c>
      <c r="CH15" s="279">
        <f t="shared" si="26"/>
        <v>159.6919</v>
      </c>
      <c r="CI15" s="280" t="s">
        <v>247</v>
      </c>
      <c r="CJ15" s="279">
        <v>12</v>
      </c>
      <c r="CK15" s="279">
        <v>3</v>
      </c>
      <c r="CL15" s="279">
        <f t="shared" si="27"/>
        <v>15.850000000000001</v>
      </c>
      <c r="CM15" s="281">
        <f t="shared" si="28"/>
        <v>13.852900000000002</v>
      </c>
      <c r="CN15" s="282">
        <f t="shared" si="2"/>
        <v>18.850000000000001</v>
      </c>
      <c r="CO15" s="282">
        <f t="shared" si="3"/>
        <v>56.912028725314187</v>
      </c>
      <c r="CR15" s="318">
        <v>41498</v>
      </c>
      <c r="CS15" s="319">
        <v>53.95</v>
      </c>
      <c r="CT15" s="320">
        <f t="shared" si="43"/>
        <v>309.34930000000003</v>
      </c>
      <c r="CU15" s="348" t="s">
        <v>31</v>
      </c>
      <c r="CV15" s="343">
        <v>44</v>
      </c>
      <c r="CW15" s="319">
        <v>2.75</v>
      </c>
      <c r="CX15" s="319">
        <f t="shared" si="44"/>
        <v>9.9500000000000028</v>
      </c>
      <c r="CY15" s="320">
        <f t="shared" si="31"/>
        <v>8.6963000000000026</v>
      </c>
      <c r="CZ15" s="321">
        <f t="shared" si="4"/>
        <v>12.700000000000003</v>
      </c>
      <c r="DA15" s="321">
        <f t="shared" si="45"/>
        <v>18.443002780352185</v>
      </c>
      <c r="DD15" s="349">
        <v>41529</v>
      </c>
      <c r="DE15" s="350">
        <v>36</v>
      </c>
      <c r="DF15" s="351">
        <f t="shared" si="46"/>
        <v>206.42400000000001</v>
      </c>
      <c r="DG15" s="356" t="s">
        <v>167</v>
      </c>
      <c r="DH15" s="353">
        <v>17</v>
      </c>
      <c r="DI15" s="350">
        <v>3.5</v>
      </c>
      <c r="DJ15" s="350">
        <f t="shared" si="47"/>
        <v>19</v>
      </c>
      <c r="DK15" s="351">
        <f t="shared" si="34"/>
        <v>16.606000000000002</v>
      </c>
      <c r="DL15" s="354">
        <f t="shared" si="6"/>
        <v>22.5</v>
      </c>
      <c r="DM15" s="354">
        <f t="shared" si="48"/>
        <v>52.777777777777779</v>
      </c>
      <c r="DO15" s="375">
        <v>41559</v>
      </c>
      <c r="DP15" s="376">
        <v>24.21</v>
      </c>
      <c r="DQ15" s="377">
        <f t="shared" si="49"/>
        <v>138.82014000000001</v>
      </c>
      <c r="DR15" s="381" t="s">
        <v>167</v>
      </c>
      <c r="DS15" s="379">
        <v>7.5</v>
      </c>
      <c r="DT15" s="376">
        <v>4.5</v>
      </c>
      <c r="DU15" s="376">
        <f t="shared" si="50"/>
        <v>16.71</v>
      </c>
      <c r="DV15" s="377">
        <f t="shared" si="37"/>
        <v>14.60454</v>
      </c>
      <c r="DW15" s="380">
        <f t="shared" si="8"/>
        <v>21.21</v>
      </c>
      <c r="DX15" s="413"/>
      <c r="DY15" s="426">
        <v>41590</v>
      </c>
      <c r="DZ15" s="427"/>
      <c r="EA15" s="428">
        <f t="shared" si="51"/>
        <v>0</v>
      </c>
      <c r="EB15" s="432"/>
      <c r="EC15" s="430"/>
      <c r="ED15" s="427"/>
      <c r="EE15" s="427">
        <f t="shared" si="52"/>
        <v>0</v>
      </c>
      <c r="EF15" s="428">
        <f t="shared" si="40"/>
        <v>0</v>
      </c>
      <c r="EG15" s="431">
        <f t="shared" si="9"/>
        <v>0</v>
      </c>
    </row>
    <row r="16" spans="2:137" ht="13.5" customHeight="1">
      <c r="B16" s="85">
        <v>41287</v>
      </c>
      <c r="C16" s="86">
        <v>0.28000000000000003</v>
      </c>
      <c r="D16" s="87" t="s">
        <v>85</v>
      </c>
      <c r="E16" s="86">
        <v>0</v>
      </c>
      <c r="F16" s="86">
        <v>25</v>
      </c>
      <c r="G16" s="88">
        <f t="shared" si="10"/>
        <v>0.28000000000000003</v>
      </c>
      <c r="H16" s="55"/>
      <c r="I16" s="55"/>
      <c r="J16" s="55"/>
      <c r="K16" s="55"/>
      <c r="L16" s="55"/>
      <c r="M16" s="55"/>
      <c r="N16" s="55"/>
      <c r="O16" s="55"/>
      <c r="P16" s="50"/>
      <c r="Q16" s="50"/>
      <c r="R16" s="116">
        <v>41318</v>
      </c>
      <c r="S16" s="110">
        <v>2E-3</v>
      </c>
      <c r="T16" s="119" t="s">
        <v>119</v>
      </c>
      <c r="U16" s="113">
        <v>0</v>
      </c>
      <c r="V16" s="110">
        <v>8.25</v>
      </c>
      <c r="W16" s="110">
        <f t="shared" si="11"/>
        <v>2E-3</v>
      </c>
      <c r="X16" s="110">
        <f t="shared" si="12"/>
        <v>8.2520000000000007</v>
      </c>
      <c r="Y16" s="92"/>
      <c r="Z16" s="5"/>
      <c r="AB16" s="92"/>
      <c r="AC16" s="5"/>
      <c r="AD16" s="93"/>
      <c r="AE16" s="92"/>
      <c r="AF16" s="5"/>
      <c r="AG16" s="93"/>
      <c r="AH16" s="92"/>
      <c r="AI16" s="5"/>
      <c r="AJ16" s="93"/>
      <c r="AK16" s="92"/>
      <c r="AL16" s="5" t="s">
        <v>136</v>
      </c>
      <c r="AM16" s="144">
        <v>41346</v>
      </c>
      <c r="AN16" s="140">
        <v>2.29</v>
      </c>
      <c r="AO16" s="140">
        <f t="shared" si="13"/>
        <v>13.13086</v>
      </c>
      <c r="AP16" s="141" t="s">
        <v>146</v>
      </c>
      <c r="AQ16" s="140">
        <v>1.25</v>
      </c>
      <c r="AR16" s="140">
        <v>6.75</v>
      </c>
      <c r="AS16" s="140">
        <f t="shared" si="14"/>
        <v>1.04</v>
      </c>
      <c r="AT16" s="145">
        <f t="shared" si="15"/>
        <v>7.79</v>
      </c>
      <c r="AU16" s="92"/>
      <c r="AV16" s="172" t="s">
        <v>132</v>
      </c>
      <c r="AW16" s="173">
        <v>41377</v>
      </c>
      <c r="AX16" s="174">
        <v>35.880000000000003</v>
      </c>
      <c r="AY16" s="174">
        <f t="shared" si="16"/>
        <v>205.73592000000002</v>
      </c>
      <c r="AZ16" s="175" t="s">
        <v>169</v>
      </c>
      <c r="BA16" s="174">
        <v>12.5</v>
      </c>
      <c r="BB16" s="174">
        <v>3.75</v>
      </c>
      <c r="BC16" s="174">
        <f t="shared" si="17"/>
        <v>23.380000000000003</v>
      </c>
      <c r="BD16" s="176">
        <f t="shared" si="41"/>
        <v>27.130000000000003</v>
      </c>
      <c r="BE16" s="176">
        <f t="shared" si="18"/>
        <v>65.161649944258642</v>
      </c>
      <c r="BH16" s="203">
        <v>41407</v>
      </c>
      <c r="BI16" s="204">
        <v>29.55</v>
      </c>
      <c r="BJ16" s="204">
        <f t="shared" si="19"/>
        <v>169.43970000000002</v>
      </c>
      <c r="BK16" s="205" t="s">
        <v>211</v>
      </c>
      <c r="BL16" s="204">
        <v>13.25</v>
      </c>
      <c r="BM16" s="204">
        <v>4.25</v>
      </c>
      <c r="BN16" s="204">
        <f t="shared" si="20"/>
        <v>16.3</v>
      </c>
      <c r="BO16" s="248">
        <f t="shared" si="21"/>
        <v>14.2462</v>
      </c>
      <c r="BP16" s="206">
        <f t="shared" si="42"/>
        <v>20.55</v>
      </c>
      <c r="BQ16" s="206">
        <f t="shared" si="22"/>
        <v>55.160744500846029</v>
      </c>
      <c r="BT16" s="230">
        <v>41438</v>
      </c>
      <c r="BU16" s="231">
        <v>60.05</v>
      </c>
      <c r="BV16" s="231">
        <f t="shared" si="23"/>
        <v>344.32669999999996</v>
      </c>
      <c r="BW16" s="296" t="s">
        <v>230</v>
      </c>
      <c r="BX16" s="231">
        <v>40.5</v>
      </c>
      <c r="BY16" s="231">
        <v>3</v>
      </c>
      <c r="BZ16" s="276">
        <f t="shared" si="24"/>
        <v>19.549999999999997</v>
      </c>
      <c r="CA16" s="259">
        <f t="shared" si="25"/>
        <v>17.086699999999997</v>
      </c>
      <c r="CB16" s="229">
        <f t="shared" si="0"/>
        <v>22.549999999999997</v>
      </c>
      <c r="CC16" s="229">
        <f t="shared" si="1"/>
        <v>32.556203164029974</v>
      </c>
      <c r="CF16" s="278">
        <v>41468</v>
      </c>
      <c r="CG16" s="317">
        <v>27.07</v>
      </c>
      <c r="CH16" s="279">
        <f t="shared" si="26"/>
        <v>155.21938</v>
      </c>
      <c r="CI16" s="280" t="s">
        <v>247</v>
      </c>
      <c r="CJ16" s="279">
        <v>18</v>
      </c>
      <c r="CK16" s="279">
        <v>4</v>
      </c>
      <c r="CL16" s="279">
        <f t="shared" si="27"/>
        <v>9.07</v>
      </c>
      <c r="CM16" s="281">
        <f t="shared" si="28"/>
        <v>7.9271799999999999</v>
      </c>
      <c r="CN16" s="282">
        <f t="shared" si="2"/>
        <v>13.07</v>
      </c>
      <c r="CO16" s="282">
        <f t="shared" si="3"/>
        <v>33.505725895825641</v>
      </c>
      <c r="CR16" s="318">
        <v>41499</v>
      </c>
      <c r="CS16" s="319">
        <v>30.4</v>
      </c>
      <c r="CT16" s="320">
        <f t="shared" si="43"/>
        <v>174.31359999999998</v>
      </c>
      <c r="CU16" s="347" t="s">
        <v>167</v>
      </c>
      <c r="CV16" s="343">
        <v>20.75</v>
      </c>
      <c r="CW16" s="319">
        <v>2.5</v>
      </c>
      <c r="CX16" s="319">
        <f t="shared" si="44"/>
        <v>9.6499999999999986</v>
      </c>
      <c r="CY16" s="320">
        <f t="shared" si="31"/>
        <v>8.434099999999999</v>
      </c>
      <c r="CZ16" s="321">
        <f t="shared" si="4"/>
        <v>12.149999999999999</v>
      </c>
      <c r="DA16" s="321">
        <f t="shared" si="45"/>
        <v>31.743421052631575</v>
      </c>
      <c r="DD16" s="349">
        <v>41530</v>
      </c>
      <c r="DE16" s="350">
        <v>11.7</v>
      </c>
      <c r="DF16" s="351">
        <f t="shared" si="46"/>
        <v>67.087800000000001</v>
      </c>
      <c r="DG16" s="355" t="s">
        <v>168</v>
      </c>
      <c r="DH16" s="353">
        <v>3</v>
      </c>
      <c r="DI16" s="350">
        <v>5.5</v>
      </c>
      <c r="DJ16" s="350">
        <f t="shared" si="47"/>
        <v>8.6999999999999993</v>
      </c>
      <c r="DK16" s="351">
        <f t="shared" si="34"/>
        <v>7.6037999999999997</v>
      </c>
      <c r="DL16" s="354">
        <f t="shared" si="6"/>
        <v>14.2</v>
      </c>
      <c r="DM16" s="354">
        <f t="shared" si="48"/>
        <v>74.358974358974365</v>
      </c>
      <c r="DO16" s="375">
        <v>41560</v>
      </c>
      <c r="DP16" s="376">
        <v>36</v>
      </c>
      <c r="DQ16" s="377">
        <f t="shared" si="49"/>
        <v>206.42400000000001</v>
      </c>
      <c r="DR16" s="381" t="s">
        <v>245</v>
      </c>
      <c r="DS16" s="379">
        <v>18.25</v>
      </c>
      <c r="DT16" s="376">
        <v>3.75</v>
      </c>
      <c r="DU16" s="376">
        <f t="shared" si="50"/>
        <v>17.75</v>
      </c>
      <c r="DV16" s="377">
        <f t="shared" si="37"/>
        <v>15.513500000000001</v>
      </c>
      <c r="DW16" s="380">
        <f t="shared" si="8"/>
        <v>21.5</v>
      </c>
      <c r="DX16" s="413"/>
      <c r="DY16" s="426">
        <v>41591</v>
      </c>
      <c r="DZ16" s="427"/>
      <c r="EA16" s="428">
        <f t="shared" si="51"/>
        <v>0</v>
      </c>
      <c r="EB16" s="432"/>
      <c r="EC16" s="430"/>
      <c r="ED16" s="427"/>
      <c r="EE16" s="427">
        <f t="shared" si="52"/>
        <v>0</v>
      </c>
      <c r="EF16" s="428">
        <f t="shared" si="40"/>
        <v>0</v>
      </c>
      <c r="EG16" s="431">
        <f t="shared" si="9"/>
        <v>0</v>
      </c>
    </row>
    <row r="17" spans="2:137" ht="13.5" customHeight="1">
      <c r="B17" s="85">
        <v>41288</v>
      </c>
      <c r="C17" s="86">
        <v>0.03</v>
      </c>
      <c r="D17" s="87" t="s">
        <v>86</v>
      </c>
      <c r="E17" s="86">
        <v>0</v>
      </c>
      <c r="F17" s="86">
        <v>19.25</v>
      </c>
      <c r="G17" s="88">
        <f t="shared" si="10"/>
        <v>0.03</v>
      </c>
      <c r="H17" s="55"/>
      <c r="I17" s="55"/>
      <c r="J17" s="55"/>
      <c r="K17" s="55"/>
      <c r="L17" s="55"/>
      <c r="M17" s="55"/>
      <c r="N17" s="55"/>
      <c r="O17" s="55"/>
      <c r="P17" s="50"/>
      <c r="Q17" s="50"/>
      <c r="R17" s="116">
        <v>41319</v>
      </c>
      <c r="S17" s="110">
        <v>0</v>
      </c>
      <c r="T17" s="119" t="s">
        <v>119</v>
      </c>
      <c r="U17" s="113">
        <v>0</v>
      </c>
      <c r="V17" s="110">
        <v>8</v>
      </c>
      <c r="W17" s="110">
        <f t="shared" si="11"/>
        <v>0</v>
      </c>
      <c r="X17" s="110">
        <f t="shared" si="12"/>
        <v>8</v>
      </c>
      <c r="Y17" s="92"/>
      <c r="Z17" s="5"/>
      <c r="AB17" s="92"/>
      <c r="AC17" s="5"/>
      <c r="AD17" s="93"/>
      <c r="AE17" s="92"/>
      <c r="AF17" s="5"/>
      <c r="AG17" s="93"/>
      <c r="AH17" s="92"/>
      <c r="AI17" s="5"/>
      <c r="AJ17" s="93"/>
      <c r="AK17" s="92"/>
      <c r="AL17" s="5" t="s">
        <v>137</v>
      </c>
      <c r="AM17" s="144">
        <v>41347</v>
      </c>
      <c r="AN17" s="140">
        <v>1.85</v>
      </c>
      <c r="AO17" s="140">
        <f t="shared" si="13"/>
        <v>10.607900000000001</v>
      </c>
      <c r="AP17" s="141" t="s">
        <v>146</v>
      </c>
      <c r="AQ17" s="140">
        <v>1</v>
      </c>
      <c r="AR17" s="140">
        <v>8.75</v>
      </c>
      <c r="AS17" s="140">
        <f t="shared" si="14"/>
        <v>0.85000000000000009</v>
      </c>
      <c r="AT17" s="145">
        <f t="shared" si="15"/>
        <v>9.6</v>
      </c>
      <c r="AU17" s="92"/>
      <c r="AV17" s="172" t="s">
        <v>133</v>
      </c>
      <c r="AW17" s="173">
        <v>41378</v>
      </c>
      <c r="AX17" s="174">
        <v>53.33</v>
      </c>
      <c r="AY17" s="174">
        <f t="shared" si="16"/>
        <v>305.79422</v>
      </c>
      <c r="AZ17" s="175" t="s">
        <v>31</v>
      </c>
      <c r="BA17" s="174">
        <v>25.75</v>
      </c>
      <c r="BB17" s="174">
        <v>3.75</v>
      </c>
      <c r="BC17" s="174">
        <f t="shared" si="17"/>
        <v>27.58</v>
      </c>
      <c r="BD17" s="176">
        <f t="shared" si="41"/>
        <v>31.33</v>
      </c>
      <c r="BE17" s="176">
        <f t="shared" si="18"/>
        <v>51.715732233264575</v>
      </c>
      <c r="BH17" s="203">
        <v>41408</v>
      </c>
      <c r="BI17" s="204">
        <v>58.67</v>
      </c>
      <c r="BJ17" s="204">
        <f t="shared" si="19"/>
        <v>336.41378000000003</v>
      </c>
      <c r="BK17" s="205" t="s">
        <v>212</v>
      </c>
      <c r="BL17" s="204">
        <v>43.75</v>
      </c>
      <c r="BM17" s="204">
        <v>3</v>
      </c>
      <c r="BN17" s="204">
        <f t="shared" si="20"/>
        <v>14.920000000000002</v>
      </c>
      <c r="BO17" s="248">
        <f t="shared" si="21"/>
        <v>13.040080000000001</v>
      </c>
      <c r="BP17" s="206">
        <f t="shared" si="42"/>
        <v>17.920000000000002</v>
      </c>
      <c r="BQ17" s="206">
        <f t="shared" si="22"/>
        <v>25.430373274245781</v>
      </c>
      <c r="BT17" s="230">
        <v>41439</v>
      </c>
      <c r="BU17" s="231">
        <v>29.77</v>
      </c>
      <c r="BV17" s="231">
        <f t="shared" si="23"/>
        <v>170.70117999999999</v>
      </c>
      <c r="BW17" s="296" t="s">
        <v>232</v>
      </c>
      <c r="BX17" s="231">
        <v>10.25</v>
      </c>
      <c r="BY17" s="231">
        <v>6.5</v>
      </c>
      <c r="BZ17" s="276">
        <f t="shared" si="24"/>
        <v>19.52</v>
      </c>
      <c r="CA17" s="259">
        <f t="shared" si="25"/>
        <v>17.060479999999998</v>
      </c>
      <c r="CB17" s="229">
        <f t="shared" si="0"/>
        <v>26.02</v>
      </c>
      <c r="CC17" s="229">
        <f t="shared" si="1"/>
        <v>65.569365132683913</v>
      </c>
      <c r="CF17" s="278">
        <v>41469</v>
      </c>
      <c r="CG17" s="317">
        <v>49.18</v>
      </c>
      <c r="CH17" s="279">
        <f t="shared" si="26"/>
        <v>281.99811999999997</v>
      </c>
      <c r="CI17" s="280" t="s">
        <v>167</v>
      </c>
      <c r="CJ17" s="279">
        <v>32</v>
      </c>
      <c r="CK17" s="279">
        <v>4</v>
      </c>
      <c r="CL17" s="279">
        <f t="shared" si="27"/>
        <v>17.18</v>
      </c>
      <c r="CM17" s="281">
        <f t="shared" si="28"/>
        <v>15.015319999999999</v>
      </c>
      <c r="CN17" s="282">
        <f t="shared" si="2"/>
        <v>21.18</v>
      </c>
      <c r="CO17" s="282">
        <f t="shared" si="3"/>
        <v>34.932899552663685</v>
      </c>
      <c r="CR17" s="318">
        <v>41500</v>
      </c>
      <c r="CS17" s="319">
        <v>40.869999999999997</v>
      </c>
      <c r="CT17" s="320">
        <f t="shared" si="43"/>
        <v>234.34858</v>
      </c>
      <c r="CU17" s="347" t="s">
        <v>167</v>
      </c>
      <c r="CV17" s="343">
        <v>30.25</v>
      </c>
      <c r="CW17" s="319">
        <v>3.25</v>
      </c>
      <c r="CX17" s="319">
        <f t="shared" si="44"/>
        <v>10.619999999999997</v>
      </c>
      <c r="CY17" s="320">
        <f t="shared" si="31"/>
        <v>9.2818799999999975</v>
      </c>
      <c r="CZ17" s="321">
        <f t="shared" si="4"/>
        <v>13.869999999999997</v>
      </c>
      <c r="DA17" s="321">
        <f t="shared" si="45"/>
        <v>25.984829948617566</v>
      </c>
      <c r="DD17" s="349">
        <v>41531</v>
      </c>
      <c r="DE17" s="350">
        <v>13.18</v>
      </c>
      <c r="DF17" s="351">
        <f t="shared" si="46"/>
        <v>75.574119999999994</v>
      </c>
      <c r="DG17" s="355" t="s">
        <v>274</v>
      </c>
      <c r="DH17" s="353">
        <v>3</v>
      </c>
      <c r="DI17" s="350">
        <v>5.25</v>
      </c>
      <c r="DJ17" s="350">
        <f t="shared" si="47"/>
        <v>10.18</v>
      </c>
      <c r="DK17" s="351">
        <f t="shared" si="34"/>
        <v>8.8973200000000006</v>
      </c>
      <c r="DL17" s="354">
        <f t="shared" si="6"/>
        <v>15.43</v>
      </c>
      <c r="DM17" s="354">
        <f t="shared" si="48"/>
        <v>77.238239757207893</v>
      </c>
      <c r="DO17" s="375">
        <v>41561</v>
      </c>
      <c r="DP17" s="376">
        <v>8.8000000000000007</v>
      </c>
      <c r="DQ17" s="377">
        <f t="shared" si="49"/>
        <v>50.459200000000003</v>
      </c>
      <c r="DR17" s="381" t="s">
        <v>168</v>
      </c>
      <c r="DS17" s="379">
        <v>2.5</v>
      </c>
      <c r="DT17" s="376">
        <v>4.5</v>
      </c>
      <c r="DU17" s="376">
        <f t="shared" si="50"/>
        <v>6.3000000000000007</v>
      </c>
      <c r="DV17" s="377">
        <f t="shared" si="37"/>
        <v>5.5062000000000006</v>
      </c>
      <c r="DW17" s="380">
        <f t="shared" si="8"/>
        <v>10.8</v>
      </c>
      <c r="DX17" s="447"/>
      <c r="DY17" s="426">
        <v>41592</v>
      </c>
      <c r="DZ17" s="427"/>
      <c r="EA17" s="428">
        <f t="shared" si="51"/>
        <v>0</v>
      </c>
      <c r="EB17" s="432"/>
      <c r="EC17" s="430"/>
      <c r="ED17" s="427"/>
      <c r="EE17" s="427">
        <f t="shared" si="52"/>
        <v>0</v>
      </c>
      <c r="EF17" s="428">
        <f t="shared" si="40"/>
        <v>0</v>
      </c>
      <c r="EG17" s="431">
        <f t="shared" si="9"/>
        <v>0</v>
      </c>
    </row>
    <row r="18" spans="2:137" ht="13.5" customHeight="1">
      <c r="B18" s="85">
        <v>41289</v>
      </c>
      <c r="C18" s="86">
        <v>7.0000000000000007E-2</v>
      </c>
      <c r="D18" s="87" t="s">
        <v>86</v>
      </c>
      <c r="E18" s="86">
        <v>0</v>
      </c>
      <c r="F18" s="86">
        <v>9.5</v>
      </c>
      <c r="G18" s="88">
        <f t="shared" si="10"/>
        <v>7.0000000000000007E-2</v>
      </c>
      <c r="H18" s="55"/>
      <c r="I18" s="55"/>
      <c r="J18" s="55"/>
      <c r="K18" s="55"/>
      <c r="L18" s="55"/>
      <c r="M18" s="55"/>
      <c r="N18" s="55"/>
      <c r="O18" s="55"/>
      <c r="P18" s="50"/>
      <c r="Q18" s="50"/>
      <c r="R18" s="116">
        <v>41320</v>
      </c>
      <c r="S18" s="110">
        <v>5.75</v>
      </c>
      <c r="T18" s="119" t="s">
        <v>120</v>
      </c>
      <c r="U18" s="113">
        <v>4.25</v>
      </c>
      <c r="V18" s="110">
        <v>7.25</v>
      </c>
      <c r="W18" s="110">
        <f t="shared" si="11"/>
        <v>1.5</v>
      </c>
      <c r="X18" s="110">
        <f t="shared" si="12"/>
        <v>8.75</v>
      </c>
      <c r="Y18" s="92"/>
      <c r="Z18" s="5"/>
      <c r="AB18" s="92"/>
      <c r="AC18" s="5"/>
      <c r="AD18" s="93"/>
      <c r="AE18" s="92"/>
      <c r="AF18" s="5"/>
      <c r="AG18" s="93"/>
      <c r="AH18" s="92"/>
      <c r="AI18" s="5"/>
      <c r="AJ18" s="93"/>
      <c r="AK18" s="92"/>
      <c r="AL18" s="5" t="s">
        <v>138</v>
      </c>
      <c r="AM18" s="144">
        <v>41348</v>
      </c>
      <c r="AN18" s="140">
        <v>14.81</v>
      </c>
      <c r="AO18" s="140">
        <f t="shared" si="13"/>
        <v>84.920540000000003</v>
      </c>
      <c r="AP18" s="141" t="s">
        <v>140</v>
      </c>
      <c r="AQ18" s="140">
        <v>12.5</v>
      </c>
      <c r="AR18" s="140">
        <v>6.25</v>
      </c>
      <c r="AS18" s="140">
        <f t="shared" si="14"/>
        <v>2.3100000000000005</v>
      </c>
      <c r="AT18" s="145">
        <f t="shared" si="15"/>
        <v>8.56</v>
      </c>
      <c r="AU18" s="92"/>
      <c r="AV18" s="172" t="s">
        <v>134</v>
      </c>
      <c r="AW18" s="173">
        <v>41379</v>
      </c>
      <c r="AX18" s="174">
        <v>54.41</v>
      </c>
      <c r="AY18" s="174">
        <f t="shared" si="16"/>
        <v>311.98694</v>
      </c>
      <c r="AZ18" s="175" t="s">
        <v>170</v>
      </c>
      <c r="BA18" s="174">
        <v>36.25</v>
      </c>
      <c r="BB18" s="174">
        <v>2.75</v>
      </c>
      <c r="BC18" s="174">
        <f t="shared" si="17"/>
        <v>18.159999999999997</v>
      </c>
      <c r="BD18" s="176">
        <f t="shared" si="41"/>
        <v>20.909999999999997</v>
      </c>
      <c r="BE18" s="176">
        <f t="shared" si="18"/>
        <v>33.376217607057526</v>
      </c>
      <c r="BH18" s="203">
        <v>41409</v>
      </c>
      <c r="BI18" s="204">
        <v>56.13</v>
      </c>
      <c r="BJ18" s="204">
        <f t="shared" si="19"/>
        <v>321.84942000000001</v>
      </c>
      <c r="BK18" s="205" t="s">
        <v>212</v>
      </c>
      <c r="BL18" s="204">
        <v>44</v>
      </c>
      <c r="BM18" s="204">
        <v>2.75</v>
      </c>
      <c r="BN18" s="204">
        <f t="shared" si="20"/>
        <v>12.130000000000003</v>
      </c>
      <c r="BO18" s="248">
        <f t="shared" si="21"/>
        <v>10.601620000000002</v>
      </c>
      <c r="BP18" s="206">
        <f t="shared" si="42"/>
        <v>14.880000000000003</v>
      </c>
      <c r="BQ18" s="206">
        <f t="shared" si="22"/>
        <v>21.610546944592912</v>
      </c>
      <c r="BT18" s="230">
        <v>41440</v>
      </c>
      <c r="BU18" s="231">
        <v>44.12</v>
      </c>
      <c r="BV18" s="231">
        <f t="shared" si="23"/>
        <v>252.98407999999998</v>
      </c>
      <c r="BW18" s="296" t="s">
        <v>231</v>
      </c>
      <c r="BX18" s="231">
        <v>21</v>
      </c>
      <c r="BY18" s="231">
        <v>5.75</v>
      </c>
      <c r="BZ18" s="276">
        <f t="shared" si="24"/>
        <v>23.119999999999997</v>
      </c>
      <c r="CA18" s="259">
        <f t="shared" si="25"/>
        <v>20.206879999999998</v>
      </c>
      <c r="CB18" s="229">
        <f t="shared" si="0"/>
        <v>28.869999999999997</v>
      </c>
      <c r="CC18" s="229">
        <f t="shared" si="1"/>
        <v>52.402538531278331</v>
      </c>
      <c r="CF18" s="278">
        <v>41470</v>
      </c>
      <c r="CG18" s="317">
        <v>33.4</v>
      </c>
      <c r="CH18" s="279">
        <f t="shared" si="26"/>
        <v>191.51559999999998</v>
      </c>
      <c r="CI18" s="280" t="s">
        <v>167</v>
      </c>
      <c r="CJ18" s="279">
        <v>25</v>
      </c>
      <c r="CK18" s="279">
        <v>5.75</v>
      </c>
      <c r="CL18" s="279">
        <f t="shared" si="27"/>
        <v>8.3999999999999986</v>
      </c>
      <c r="CM18" s="281">
        <f t="shared" si="28"/>
        <v>7.3415999999999988</v>
      </c>
      <c r="CN18" s="282">
        <f t="shared" si="2"/>
        <v>14.149999999999999</v>
      </c>
      <c r="CO18" s="282">
        <f t="shared" si="3"/>
        <v>25.149700598802394</v>
      </c>
      <c r="CR18" s="318">
        <v>41501</v>
      </c>
      <c r="CS18" s="319">
        <v>53.1</v>
      </c>
      <c r="CT18" s="320">
        <f t="shared" si="43"/>
        <v>304.47539999999998</v>
      </c>
      <c r="CU18" s="347" t="s">
        <v>267</v>
      </c>
      <c r="CV18" s="343">
        <v>45</v>
      </c>
      <c r="CW18" s="319">
        <v>3</v>
      </c>
      <c r="CX18" s="319">
        <f>CS18-CV18</f>
        <v>8.1000000000000014</v>
      </c>
      <c r="CY18" s="320">
        <f t="shared" si="31"/>
        <v>7.0794000000000015</v>
      </c>
      <c r="CZ18" s="321">
        <f>CW18+CX18</f>
        <v>11.100000000000001</v>
      </c>
      <c r="DA18" s="321">
        <f t="shared" si="45"/>
        <v>15.254237288135593</v>
      </c>
      <c r="DD18" s="349">
        <v>41532</v>
      </c>
      <c r="DE18" s="350">
        <v>26.61</v>
      </c>
      <c r="DF18" s="351">
        <f t="shared" si="46"/>
        <v>152.58174</v>
      </c>
      <c r="DG18" s="355" t="s">
        <v>274</v>
      </c>
      <c r="DH18" s="353">
        <v>13.5</v>
      </c>
      <c r="DI18" s="350">
        <v>4.75</v>
      </c>
      <c r="DJ18" s="350">
        <f>DE18-DH18</f>
        <v>13.11</v>
      </c>
      <c r="DK18" s="351">
        <f t="shared" si="34"/>
        <v>11.45814</v>
      </c>
      <c r="DL18" s="354">
        <f>DI18+DJ18</f>
        <v>17.86</v>
      </c>
      <c r="DM18" s="354">
        <f t="shared" si="48"/>
        <v>49.267192784667415</v>
      </c>
      <c r="DO18" s="375">
        <v>41562</v>
      </c>
      <c r="DP18" s="376">
        <v>29.9</v>
      </c>
      <c r="DQ18" s="377">
        <f t="shared" si="49"/>
        <v>171.44659999999999</v>
      </c>
      <c r="DR18" s="381" t="s">
        <v>31</v>
      </c>
      <c r="DS18" s="379">
        <v>12.25</v>
      </c>
      <c r="DT18" s="376">
        <v>4.25</v>
      </c>
      <c r="DU18" s="376">
        <f>DP18-DS18</f>
        <v>17.649999999999999</v>
      </c>
      <c r="DV18" s="377">
        <f t="shared" si="37"/>
        <v>15.426099999999998</v>
      </c>
      <c r="DW18" s="380">
        <f>DT18+DU18</f>
        <v>21.9</v>
      </c>
      <c r="DX18" s="413"/>
      <c r="DY18" s="426">
        <v>41593</v>
      </c>
      <c r="DZ18" s="427"/>
      <c r="EA18" s="428">
        <f t="shared" si="51"/>
        <v>0</v>
      </c>
      <c r="EB18" s="432"/>
      <c r="EC18" s="430"/>
      <c r="ED18" s="427"/>
      <c r="EE18" s="427">
        <f>DZ18-EC18</f>
        <v>0</v>
      </c>
      <c r="EF18" s="428">
        <f t="shared" si="40"/>
        <v>0</v>
      </c>
      <c r="EG18" s="431">
        <f>ED18+EE18</f>
        <v>0</v>
      </c>
    </row>
    <row r="19" spans="2:137" ht="13.5" customHeight="1">
      <c r="B19" s="85">
        <v>41290</v>
      </c>
      <c r="C19" s="86">
        <v>0.01</v>
      </c>
      <c r="D19" s="87" t="s">
        <v>86</v>
      </c>
      <c r="E19" s="86">
        <v>0</v>
      </c>
      <c r="F19" s="86">
        <v>12.25</v>
      </c>
      <c r="G19" s="88">
        <f t="shared" si="10"/>
        <v>0.01</v>
      </c>
      <c r="H19" s="55"/>
      <c r="I19" s="55"/>
      <c r="J19" s="55"/>
      <c r="K19" s="55"/>
      <c r="L19" s="55"/>
      <c r="M19" s="55"/>
      <c r="N19" s="55"/>
      <c r="O19" s="55"/>
      <c r="P19" s="50"/>
      <c r="Q19" s="50"/>
      <c r="R19" s="116">
        <v>41321</v>
      </c>
      <c r="S19" s="110">
        <v>4.34</v>
      </c>
      <c r="T19" s="119" t="s">
        <v>121</v>
      </c>
      <c r="U19" s="113">
        <v>2.75</v>
      </c>
      <c r="V19" s="110">
        <v>11.5</v>
      </c>
      <c r="W19" s="110">
        <f t="shared" si="11"/>
        <v>1.5899999999999999</v>
      </c>
      <c r="X19" s="110">
        <f t="shared" si="12"/>
        <v>13.09</v>
      </c>
      <c r="Y19" s="92"/>
      <c r="Z19" s="5"/>
      <c r="AB19" s="92"/>
      <c r="AC19" s="5"/>
      <c r="AD19" s="93"/>
      <c r="AE19" s="92"/>
      <c r="AF19" s="5"/>
      <c r="AG19" s="93"/>
      <c r="AH19" s="92"/>
      <c r="AI19" s="5"/>
      <c r="AJ19" s="93"/>
      <c r="AK19" s="92"/>
      <c r="AL19" s="5" t="s">
        <v>132</v>
      </c>
      <c r="AM19" s="144">
        <v>41349</v>
      </c>
      <c r="AN19" s="140">
        <v>24.86</v>
      </c>
      <c r="AO19" s="140">
        <f t="shared" si="13"/>
        <v>142.54723999999999</v>
      </c>
      <c r="AP19" s="141" t="s">
        <v>148</v>
      </c>
      <c r="AQ19" s="140">
        <v>21.5</v>
      </c>
      <c r="AR19" s="140">
        <v>6.25</v>
      </c>
      <c r="AS19" s="140">
        <f t="shared" si="14"/>
        <v>3.3599999999999994</v>
      </c>
      <c r="AT19" s="145">
        <f t="shared" si="15"/>
        <v>9.61</v>
      </c>
      <c r="AU19" s="92"/>
      <c r="AV19" s="172" t="s">
        <v>135</v>
      </c>
      <c r="AW19" s="173">
        <v>41380</v>
      </c>
      <c r="AX19" s="174">
        <v>56.86</v>
      </c>
      <c r="AY19" s="174">
        <f t="shared" si="16"/>
        <v>326.03523999999999</v>
      </c>
      <c r="AZ19" s="175" t="s">
        <v>26</v>
      </c>
      <c r="BA19" s="174">
        <v>36.25</v>
      </c>
      <c r="BB19" s="174">
        <v>3</v>
      </c>
      <c r="BC19" s="174">
        <f t="shared" si="17"/>
        <v>20.61</v>
      </c>
      <c r="BD19" s="176">
        <f t="shared" si="41"/>
        <v>23.61</v>
      </c>
      <c r="BE19" s="176">
        <f t="shared" si="18"/>
        <v>36.246922265212802</v>
      </c>
      <c r="BH19" s="203">
        <v>41410</v>
      </c>
      <c r="BI19" s="204">
        <v>57.5</v>
      </c>
      <c r="BJ19" s="204">
        <f t="shared" si="19"/>
        <v>329.70499999999998</v>
      </c>
      <c r="BK19" s="205" t="s">
        <v>212</v>
      </c>
      <c r="BL19" s="204">
        <v>39.5</v>
      </c>
      <c r="BM19" s="204">
        <v>2.25</v>
      </c>
      <c r="BN19" s="204">
        <f t="shared" si="20"/>
        <v>18</v>
      </c>
      <c r="BO19" s="248">
        <f t="shared" si="21"/>
        <v>15.731999999999999</v>
      </c>
      <c r="BP19" s="206">
        <f t="shared" si="42"/>
        <v>20.25</v>
      </c>
      <c r="BQ19" s="206">
        <f t="shared" si="22"/>
        <v>31.304347826086961</v>
      </c>
      <c r="BT19" s="230">
        <v>41441</v>
      </c>
      <c r="BU19" s="231">
        <v>44.5</v>
      </c>
      <c r="BV19" s="231">
        <f t="shared" si="23"/>
        <v>255.16300000000001</v>
      </c>
      <c r="BW19" s="296" t="s">
        <v>233</v>
      </c>
      <c r="BX19" s="231">
        <v>19</v>
      </c>
      <c r="BY19" s="231">
        <v>5.25</v>
      </c>
      <c r="BZ19" s="276">
        <f t="shared" si="24"/>
        <v>25.5</v>
      </c>
      <c r="CA19" s="259">
        <f t="shared" si="25"/>
        <v>22.286999999999999</v>
      </c>
      <c r="CB19" s="229">
        <f t="shared" si="0"/>
        <v>30.75</v>
      </c>
      <c r="CC19" s="229">
        <f t="shared" si="1"/>
        <v>57.303370786516851</v>
      </c>
      <c r="CF19" s="278">
        <v>41471</v>
      </c>
      <c r="CG19" s="317">
        <v>55.3</v>
      </c>
      <c r="CH19" s="279">
        <f t="shared" si="26"/>
        <v>317.09019999999998</v>
      </c>
      <c r="CI19" s="280" t="s">
        <v>31</v>
      </c>
      <c r="CJ19" s="279">
        <v>42.5</v>
      </c>
      <c r="CK19" s="279">
        <v>2.5</v>
      </c>
      <c r="CL19" s="279">
        <f t="shared" si="27"/>
        <v>12.799999999999997</v>
      </c>
      <c r="CM19" s="281">
        <f t="shared" si="28"/>
        <v>11.187199999999997</v>
      </c>
      <c r="CN19" s="282">
        <f t="shared" si="2"/>
        <v>15.299999999999997</v>
      </c>
      <c r="CO19" s="282">
        <f t="shared" si="3"/>
        <v>23.146473779385168</v>
      </c>
      <c r="CR19" s="318">
        <v>41502</v>
      </c>
      <c r="CS19" s="319">
        <v>54.72</v>
      </c>
      <c r="CT19" s="320">
        <f t="shared" si="43"/>
        <v>313.76447999999999</v>
      </c>
      <c r="CU19" s="347" t="s">
        <v>268</v>
      </c>
      <c r="CV19" s="343">
        <v>43.25</v>
      </c>
      <c r="CW19" s="319">
        <v>2.75</v>
      </c>
      <c r="CX19" s="319">
        <f>CS19-CV19</f>
        <v>11.469999999999999</v>
      </c>
      <c r="CY19" s="320">
        <f t="shared" si="31"/>
        <v>10.02478</v>
      </c>
      <c r="CZ19" s="321">
        <f>CW19+CX19</f>
        <v>14.219999999999999</v>
      </c>
      <c r="DA19" s="321">
        <f t="shared" si="45"/>
        <v>20.961257309941519</v>
      </c>
      <c r="DD19" s="349">
        <v>41533</v>
      </c>
      <c r="DE19" s="350">
        <v>27.53</v>
      </c>
      <c r="DF19" s="351">
        <f t="shared" si="46"/>
        <v>157.85702000000001</v>
      </c>
      <c r="DG19" s="355" t="s">
        <v>167</v>
      </c>
      <c r="DH19" s="353">
        <v>11</v>
      </c>
      <c r="DI19" s="350">
        <v>4</v>
      </c>
      <c r="DJ19" s="350">
        <f>DE19-DH19</f>
        <v>16.53</v>
      </c>
      <c r="DK19" s="351">
        <f t="shared" si="34"/>
        <v>14.447220000000002</v>
      </c>
      <c r="DL19" s="354">
        <f>DI19+DJ19</f>
        <v>20.53</v>
      </c>
      <c r="DM19" s="354">
        <f t="shared" si="48"/>
        <v>60.043588812204874</v>
      </c>
      <c r="DO19" s="375">
        <v>41563</v>
      </c>
      <c r="DP19" s="376">
        <v>3.59</v>
      </c>
      <c r="DQ19" s="377">
        <f t="shared" si="49"/>
        <v>20.585059999999999</v>
      </c>
      <c r="DR19" s="381" t="s">
        <v>291</v>
      </c>
      <c r="DS19" s="379">
        <v>1.5</v>
      </c>
      <c r="DT19" s="376">
        <v>5.5</v>
      </c>
      <c r="DU19" s="376">
        <f>DP19-DS19</f>
        <v>2.09</v>
      </c>
      <c r="DV19" s="377">
        <f t="shared" si="37"/>
        <v>1.82666</v>
      </c>
      <c r="DW19" s="380">
        <f>DT19+DU19</f>
        <v>7.59</v>
      </c>
      <c r="DX19" s="413"/>
      <c r="DY19" s="426">
        <v>41594</v>
      </c>
      <c r="DZ19" s="427"/>
      <c r="EA19" s="428">
        <f t="shared" si="51"/>
        <v>0</v>
      </c>
      <c r="EB19" s="432"/>
      <c r="EC19" s="430"/>
      <c r="ED19" s="427"/>
      <c r="EE19" s="427">
        <f>DZ19-EC19</f>
        <v>0</v>
      </c>
      <c r="EF19" s="428">
        <f t="shared" si="40"/>
        <v>0</v>
      </c>
      <c r="EG19" s="431">
        <f>ED19+EE19</f>
        <v>0</v>
      </c>
    </row>
    <row r="20" spans="2:137" ht="13.5" customHeight="1">
      <c r="B20" s="85">
        <v>41291</v>
      </c>
      <c r="C20" s="86">
        <v>0</v>
      </c>
      <c r="D20" s="87" t="s">
        <v>86</v>
      </c>
      <c r="E20" s="86">
        <v>0</v>
      </c>
      <c r="F20" s="86">
        <v>15.5</v>
      </c>
      <c r="G20" s="88">
        <f t="shared" si="10"/>
        <v>0</v>
      </c>
      <c r="H20" s="55"/>
      <c r="I20" s="55"/>
      <c r="J20" s="55"/>
      <c r="K20" s="55"/>
      <c r="L20" s="55"/>
      <c r="M20" s="55"/>
      <c r="N20" s="55"/>
      <c r="O20" s="55"/>
      <c r="P20" s="50"/>
      <c r="Q20" s="50"/>
      <c r="R20" s="116">
        <v>41322</v>
      </c>
      <c r="S20" s="110">
        <v>12.3</v>
      </c>
      <c r="T20" s="119" t="s">
        <v>122</v>
      </c>
      <c r="U20" s="113">
        <v>9.25</v>
      </c>
      <c r="V20" s="110">
        <v>8.25</v>
      </c>
      <c r="W20" s="110">
        <f t="shared" si="11"/>
        <v>3.0500000000000007</v>
      </c>
      <c r="X20" s="110">
        <f t="shared" si="12"/>
        <v>11.3</v>
      </c>
      <c r="Y20" s="92"/>
      <c r="Z20" s="5"/>
      <c r="AB20" s="92"/>
      <c r="AC20" s="5"/>
      <c r="AD20" s="93"/>
      <c r="AE20" s="92"/>
      <c r="AF20" s="5"/>
      <c r="AG20" s="93"/>
      <c r="AH20" s="92"/>
      <c r="AI20" s="5"/>
      <c r="AJ20" s="93"/>
      <c r="AK20" s="92"/>
      <c r="AL20" s="5" t="s">
        <v>133</v>
      </c>
      <c r="AM20" s="144">
        <v>41350</v>
      </c>
      <c r="AN20" s="140">
        <v>47.8</v>
      </c>
      <c r="AO20" s="140">
        <f t="shared" si="13"/>
        <v>274.08519999999999</v>
      </c>
      <c r="AP20" s="141" t="s">
        <v>149</v>
      </c>
      <c r="AQ20" s="140">
        <v>23</v>
      </c>
      <c r="AR20" s="140">
        <v>4.5</v>
      </c>
      <c r="AS20" s="140">
        <f t="shared" si="14"/>
        <v>24.799999999999997</v>
      </c>
      <c r="AT20" s="145">
        <f t="shared" si="15"/>
        <v>29.299999999999997</v>
      </c>
      <c r="AU20" s="92"/>
      <c r="AV20" s="172" t="s">
        <v>136</v>
      </c>
      <c r="AW20" s="173">
        <v>41381</v>
      </c>
      <c r="AX20" s="174">
        <v>30</v>
      </c>
      <c r="AY20" s="174">
        <f t="shared" si="16"/>
        <v>172.02</v>
      </c>
      <c r="AZ20" s="202" t="s">
        <v>171</v>
      </c>
      <c r="BA20" s="174">
        <v>14.25</v>
      </c>
      <c r="BB20" s="174">
        <v>3</v>
      </c>
      <c r="BC20" s="174">
        <f t="shared" si="17"/>
        <v>15.75</v>
      </c>
      <c r="BD20" s="176">
        <f t="shared" si="41"/>
        <v>18.75</v>
      </c>
      <c r="BE20" s="176">
        <f t="shared" si="18"/>
        <v>52.5</v>
      </c>
      <c r="BH20" s="203">
        <v>41411</v>
      </c>
      <c r="BI20" s="204">
        <v>25.56</v>
      </c>
      <c r="BJ20" s="204">
        <f t="shared" si="19"/>
        <v>146.56103999999999</v>
      </c>
      <c r="BK20" s="205" t="s">
        <v>213</v>
      </c>
      <c r="BL20" s="204">
        <v>11.5</v>
      </c>
      <c r="BM20" s="204">
        <v>4</v>
      </c>
      <c r="BN20" s="204">
        <f t="shared" si="20"/>
        <v>14.059999999999999</v>
      </c>
      <c r="BO20" s="248">
        <f t="shared" si="21"/>
        <v>12.28844</v>
      </c>
      <c r="BP20" s="206">
        <f t="shared" si="42"/>
        <v>18.059999999999999</v>
      </c>
      <c r="BQ20" s="206">
        <f t="shared" si="22"/>
        <v>55.007824726134579</v>
      </c>
      <c r="BT20" s="230">
        <v>41442</v>
      </c>
      <c r="BU20" s="231">
        <v>55.78</v>
      </c>
      <c r="BV20" s="231">
        <f t="shared" si="23"/>
        <v>319.84251999999998</v>
      </c>
      <c r="BW20" s="296" t="s">
        <v>31</v>
      </c>
      <c r="BX20" s="231">
        <v>44.5</v>
      </c>
      <c r="BY20" s="231">
        <v>3.5</v>
      </c>
      <c r="BZ20" s="276">
        <f t="shared" si="24"/>
        <v>11.280000000000001</v>
      </c>
      <c r="CA20" s="259">
        <f t="shared" si="25"/>
        <v>9.8587200000000017</v>
      </c>
      <c r="CB20" s="229">
        <f t="shared" si="0"/>
        <v>14.780000000000001</v>
      </c>
      <c r="CC20" s="229">
        <f t="shared" si="1"/>
        <v>20.222301900322698</v>
      </c>
      <c r="CF20" s="278">
        <v>41472</v>
      </c>
      <c r="CG20" s="317">
        <v>49.59</v>
      </c>
      <c r="CH20" s="279">
        <f t="shared" si="26"/>
        <v>284.34906000000001</v>
      </c>
      <c r="CI20" s="280" t="s">
        <v>31</v>
      </c>
      <c r="CJ20" s="279">
        <v>28.75</v>
      </c>
      <c r="CK20" s="279">
        <v>2.75</v>
      </c>
      <c r="CL20" s="279">
        <f t="shared" si="27"/>
        <v>20.840000000000003</v>
      </c>
      <c r="CM20" s="281">
        <f t="shared" si="28"/>
        <v>18.214160000000003</v>
      </c>
      <c r="CN20" s="282">
        <f t="shared" si="2"/>
        <v>23.590000000000003</v>
      </c>
      <c r="CO20" s="282">
        <f t="shared" si="3"/>
        <v>42.02460173422061</v>
      </c>
      <c r="CR20" s="318">
        <v>41503</v>
      </c>
      <c r="CS20" s="319">
        <v>53.4</v>
      </c>
      <c r="CT20" s="320">
        <f t="shared" si="43"/>
        <v>306.19560000000001</v>
      </c>
      <c r="CU20" s="347" t="s">
        <v>268</v>
      </c>
      <c r="CV20" s="343">
        <v>36</v>
      </c>
      <c r="CW20" s="319">
        <v>2.75</v>
      </c>
      <c r="CX20" s="319">
        <f t="shared" si="44"/>
        <v>17.399999999999999</v>
      </c>
      <c r="CY20" s="320">
        <f t="shared" si="31"/>
        <v>15.207599999999999</v>
      </c>
      <c r="CZ20" s="321">
        <f t="shared" si="4"/>
        <v>20.149999999999999</v>
      </c>
      <c r="DA20" s="321">
        <f t="shared" si="45"/>
        <v>32.584269662921344</v>
      </c>
      <c r="DD20" s="349">
        <v>41534</v>
      </c>
      <c r="DE20" s="350">
        <v>6.36</v>
      </c>
      <c r="DF20" s="351">
        <f t="shared" si="46"/>
        <v>36.468240000000002</v>
      </c>
      <c r="DG20" s="355" t="s">
        <v>273</v>
      </c>
      <c r="DH20" s="353">
        <v>2</v>
      </c>
      <c r="DI20" s="350">
        <v>4</v>
      </c>
      <c r="DJ20" s="350">
        <f t="shared" ref="DJ20:DJ34" si="53">DE20-DH20</f>
        <v>4.3600000000000003</v>
      </c>
      <c r="DK20" s="351">
        <f t="shared" si="34"/>
        <v>3.8106400000000002</v>
      </c>
      <c r="DL20" s="354">
        <f t="shared" ref="DL20:DL34" si="54">DI20+DJ20</f>
        <v>8.36</v>
      </c>
      <c r="DM20" s="354">
        <f t="shared" si="48"/>
        <v>68.553459119496864</v>
      </c>
      <c r="DO20" s="375">
        <v>41564</v>
      </c>
      <c r="DP20" s="376">
        <v>15.45</v>
      </c>
      <c r="DQ20" s="377">
        <f t="shared" si="49"/>
        <v>88.590299999999999</v>
      </c>
      <c r="DR20" s="381" t="s">
        <v>292</v>
      </c>
      <c r="DS20" s="379">
        <v>2.75</v>
      </c>
      <c r="DT20" s="376">
        <v>4.75</v>
      </c>
      <c r="DU20" s="376">
        <f t="shared" ref="DU20:DU34" si="55">DP20-DS20</f>
        <v>12.7</v>
      </c>
      <c r="DV20" s="377">
        <f t="shared" si="37"/>
        <v>11.0998</v>
      </c>
      <c r="DW20" s="380">
        <f t="shared" ref="DW20:DW34" si="56">DT20+DU20</f>
        <v>17.45</v>
      </c>
      <c r="DX20" s="413"/>
      <c r="DY20" s="426">
        <v>41595</v>
      </c>
      <c r="DZ20" s="427"/>
      <c r="EA20" s="428">
        <f t="shared" si="51"/>
        <v>0</v>
      </c>
      <c r="EB20" s="432"/>
      <c r="EC20" s="430"/>
      <c r="ED20" s="427"/>
      <c r="EE20" s="427">
        <f t="shared" ref="EE20:EE34" si="57">DZ20-EC20</f>
        <v>0</v>
      </c>
      <c r="EF20" s="428">
        <f t="shared" si="40"/>
        <v>0</v>
      </c>
      <c r="EG20" s="431">
        <f t="shared" ref="EG20:EG34" si="58">ED20+EE20</f>
        <v>0</v>
      </c>
    </row>
    <row r="21" spans="2:137" ht="13.5" customHeight="1">
      <c r="B21" s="85">
        <v>41292</v>
      </c>
      <c r="C21" s="86">
        <v>0</v>
      </c>
      <c r="D21" s="87" t="s">
        <v>86</v>
      </c>
      <c r="E21" s="86">
        <v>0</v>
      </c>
      <c r="F21" s="86">
        <v>15.25</v>
      </c>
      <c r="G21" s="88">
        <f t="shared" si="10"/>
        <v>0</v>
      </c>
      <c r="H21" s="55"/>
      <c r="I21" s="55"/>
      <c r="J21" s="55"/>
      <c r="K21" s="55"/>
      <c r="L21" s="55"/>
      <c r="M21" s="55"/>
      <c r="N21" s="55"/>
      <c r="O21" s="55"/>
      <c r="P21" s="50"/>
      <c r="Q21" s="50"/>
      <c r="R21" s="116">
        <v>41323</v>
      </c>
      <c r="S21" s="110">
        <v>4.5999999999999996</v>
      </c>
      <c r="T21" s="119" t="s">
        <v>123</v>
      </c>
      <c r="U21" s="113">
        <v>4</v>
      </c>
      <c r="V21" s="110">
        <v>8.5</v>
      </c>
      <c r="W21" s="110">
        <f t="shared" si="11"/>
        <v>0.59999999999999964</v>
      </c>
      <c r="X21" s="110">
        <f t="shared" si="12"/>
        <v>9.1</v>
      </c>
      <c r="Y21" s="92"/>
      <c r="Z21" s="5"/>
      <c r="AB21" s="92"/>
      <c r="AC21" s="5"/>
      <c r="AD21" s="93"/>
      <c r="AE21" s="92"/>
      <c r="AF21" s="5"/>
      <c r="AG21" s="93"/>
      <c r="AH21" s="92"/>
      <c r="AI21" s="5"/>
      <c r="AJ21" s="93"/>
      <c r="AK21" s="92"/>
      <c r="AL21" s="5" t="s">
        <v>134</v>
      </c>
      <c r="AM21" s="144">
        <v>41351</v>
      </c>
      <c r="AN21" s="140">
        <v>7.66</v>
      </c>
      <c r="AO21" s="140">
        <f t="shared" si="13"/>
        <v>43.922440000000002</v>
      </c>
      <c r="AP21" s="141" t="s">
        <v>151</v>
      </c>
      <c r="AQ21" s="140">
        <v>6</v>
      </c>
      <c r="AR21" s="140">
        <v>10.5</v>
      </c>
      <c r="AS21" s="140">
        <f t="shared" si="14"/>
        <v>1.6600000000000001</v>
      </c>
      <c r="AT21" s="145">
        <f t="shared" si="15"/>
        <v>12.16</v>
      </c>
      <c r="AU21" s="92"/>
      <c r="AV21" s="172" t="s">
        <v>137</v>
      </c>
      <c r="AW21" s="173">
        <v>41382</v>
      </c>
      <c r="AX21" s="174">
        <v>50.97</v>
      </c>
      <c r="AY21" s="174">
        <f t="shared" si="16"/>
        <v>292.26197999999999</v>
      </c>
      <c r="AZ21" s="175" t="s">
        <v>172</v>
      </c>
      <c r="BA21" s="174">
        <v>36.75</v>
      </c>
      <c r="BB21" s="174">
        <v>2.75</v>
      </c>
      <c r="BC21" s="174">
        <f t="shared" si="17"/>
        <v>14.219999999999999</v>
      </c>
      <c r="BD21" s="176">
        <f t="shared" si="41"/>
        <v>16.97</v>
      </c>
      <c r="BE21" s="176">
        <f t="shared" si="18"/>
        <v>27.898763978811065</v>
      </c>
      <c r="BH21" s="203">
        <v>41412</v>
      </c>
      <c r="BI21" s="204">
        <v>41.09</v>
      </c>
      <c r="BJ21" s="204">
        <f t="shared" si="19"/>
        <v>235.61006000000003</v>
      </c>
      <c r="BK21" s="205" t="s">
        <v>214</v>
      </c>
      <c r="BL21" s="204">
        <v>18.75</v>
      </c>
      <c r="BM21" s="204">
        <v>4.5</v>
      </c>
      <c r="BN21" s="204">
        <f t="shared" si="20"/>
        <v>22.340000000000003</v>
      </c>
      <c r="BO21" s="248">
        <f t="shared" si="21"/>
        <v>19.525160000000003</v>
      </c>
      <c r="BP21" s="206">
        <f t="shared" si="42"/>
        <v>26.840000000000003</v>
      </c>
      <c r="BQ21" s="206">
        <f t="shared" si="22"/>
        <v>54.368459479192019</v>
      </c>
      <c r="BT21" s="230">
        <v>41443</v>
      </c>
      <c r="BU21" s="231">
        <v>54.69</v>
      </c>
      <c r="BV21" s="231">
        <f t="shared" si="23"/>
        <v>313.59245999999996</v>
      </c>
      <c r="BW21" s="296" t="s">
        <v>26</v>
      </c>
      <c r="BX21" s="231">
        <v>39.5</v>
      </c>
      <c r="BY21" s="231">
        <v>3.75</v>
      </c>
      <c r="BZ21" s="276">
        <f t="shared" si="24"/>
        <v>15.189999999999998</v>
      </c>
      <c r="CA21" s="259">
        <f t="shared" si="25"/>
        <v>13.276059999999998</v>
      </c>
      <c r="CB21" s="229">
        <f t="shared" si="0"/>
        <v>18.939999999999998</v>
      </c>
      <c r="CC21" s="229">
        <f t="shared" si="1"/>
        <v>27.774730298043515</v>
      </c>
      <c r="CF21" s="278">
        <v>41473</v>
      </c>
      <c r="CG21" s="317">
        <v>53.54</v>
      </c>
      <c r="CH21" s="279">
        <f t="shared" si="26"/>
        <v>306.99835999999999</v>
      </c>
      <c r="CI21" s="280" t="s">
        <v>31</v>
      </c>
      <c r="CJ21" s="279">
        <v>44.25</v>
      </c>
      <c r="CK21" s="279">
        <v>2.25</v>
      </c>
      <c r="CL21" s="279">
        <f t="shared" si="27"/>
        <v>9.2899999999999991</v>
      </c>
      <c r="CM21" s="281">
        <f t="shared" si="28"/>
        <v>8.1194600000000001</v>
      </c>
      <c r="CN21" s="282">
        <f t="shared" si="2"/>
        <v>11.54</v>
      </c>
      <c r="CO21" s="282">
        <f t="shared" si="3"/>
        <v>17.351512887560702</v>
      </c>
      <c r="CR21" s="318">
        <v>41504</v>
      </c>
      <c r="CS21" s="319">
        <v>52.2</v>
      </c>
      <c r="CT21" s="320">
        <f t="shared" si="43"/>
        <v>299.31479999999999</v>
      </c>
      <c r="CU21" s="347" t="s">
        <v>263</v>
      </c>
      <c r="CV21" s="343">
        <v>36.75</v>
      </c>
      <c r="CW21" s="319">
        <v>2.75</v>
      </c>
      <c r="CX21" s="319">
        <f t="shared" si="44"/>
        <v>15.450000000000003</v>
      </c>
      <c r="CY21" s="320">
        <f t="shared" si="31"/>
        <v>13.503300000000003</v>
      </c>
      <c r="CZ21" s="321">
        <f t="shared" si="4"/>
        <v>18.200000000000003</v>
      </c>
      <c r="DA21" s="321">
        <f t="shared" si="45"/>
        <v>29.597701149425294</v>
      </c>
      <c r="DD21" s="349">
        <v>41535</v>
      </c>
      <c r="DE21" s="350">
        <v>39.26</v>
      </c>
      <c r="DF21" s="351">
        <f t="shared" si="46"/>
        <v>225.11684</v>
      </c>
      <c r="DG21" s="355" t="s">
        <v>167</v>
      </c>
      <c r="DH21" s="353">
        <v>29.25</v>
      </c>
      <c r="DI21" s="350">
        <v>3.25</v>
      </c>
      <c r="DJ21" s="350">
        <f t="shared" si="53"/>
        <v>10.009999999999998</v>
      </c>
      <c r="DK21" s="351">
        <f t="shared" si="34"/>
        <v>8.748739999999998</v>
      </c>
      <c r="DL21" s="354">
        <f t="shared" si="54"/>
        <v>13.259999999999998</v>
      </c>
      <c r="DM21" s="354">
        <f t="shared" si="48"/>
        <v>25.496688741721851</v>
      </c>
      <c r="DO21" s="375">
        <v>41565</v>
      </c>
      <c r="DP21" s="376">
        <v>7.26</v>
      </c>
      <c r="DQ21" s="377">
        <f t="shared" si="49"/>
        <v>41.628839999999997</v>
      </c>
      <c r="DR21" s="381" t="s">
        <v>168</v>
      </c>
      <c r="DS21" s="379">
        <v>2</v>
      </c>
      <c r="DT21" s="376">
        <v>6</v>
      </c>
      <c r="DU21" s="376">
        <f t="shared" si="55"/>
        <v>5.26</v>
      </c>
      <c r="DV21" s="377">
        <f t="shared" si="37"/>
        <v>4.5972400000000002</v>
      </c>
      <c r="DW21" s="380">
        <f t="shared" si="56"/>
        <v>11.26</v>
      </c>
      <c r="DX21" s="413"/>
      <c r="DY21" s="426">
        <v>41596</v>
      </c>
      <c r="DZ21" s="427"/>
      <c r="EA21" s="428">
        <f t="shared" si="51"/>
        <v>0</v>
      </c>
      <c r="EB21" s="432"/>
      <c r="EC21" s="430"/>
      <c r="ED21" s="427"/>
      <c r="EE21" s="427">
        <f t="shared" si="57"/>
        <v>0</v>
      </c>
      <c r="EF21" s="428">
        <f t="shared" si="40"/>
        <v>0</v>
      </c>
      <c r="EG21" s="431">
        <f t="shared" si="58"/>
        <v>0</v>
      </c>
    </row>
    <row r="22" spans="2:137" ht="13.5" customHeight="1">
      <c r="B22" s="85">
        <v>41293</v>
      </c>
      <c r="C22" s="86">
        <v>0</v>
      </c>
      <c r="D22" s="87" t="s">
        <v>87</v>
      </c>
      <c r="E22" s="86">
        <v>0</v>
      </c>
      <c r="F22" s="86">
        <v>16</v>
      </c>
      <c r="G22" s="88">
        <f t="shared" si="10"/>
        <v>0</v>
      </c>
      <c r="H22" s="55"/>
      <c r="I22" s="55"/>
      <c r="J22" s="55"/>
      <c r="K22" s="55"/>
      <c r="L22" s="55"/>
      <c r="M22" s="55"/>
      <c r="N22" s="55"/>
      <c r="O22" s="55"/>
      <c r="P22" s="50"/>
      <c r="Q22" s="50"/>
      <c r="R22" s="116">
        <v>41324</v>
      </c>
      <c r="S22" s="110">
        <v>5.36</v>
      </c>
      <c r="T22" s="119" t="s">
        <v>124</v>
      </c>
      <c r="U22" s="113">
        <v>4.5</v>
      </c>
      <c r="V22" s="110">
        <v>8.5</v>
      </c>
      <c r="W22" s="110">
        <f t="shared" si="11"/>
        <v>0.86000000000000032</v>
      </c>
      <c r="X22" s="110">
        <f t="shared" si="12"/>
        <v>9.36</v>
      </c>
      <c r="Y22" s="92"/>
      <c r="Z22" s="5"/>
      <c r="AB22" s="92"/>
      <c r="AC22" s="5"/>
      <c r="AD22" s="93"/>
      <c r="AE22" s="92"/>
      <c r="AF22" s="5"/>
      <c r="AG22" s="93"/>
      <c r="AH22" s="92"/>
      <c r="AI22" s="5"/>
      <c r="AJ22" s="93"/>
      <c r="AK22" s="92"/>
      <c r="AL22" s="5" t="s">
        <v>135</v>
      </c>
      <c r="AM22" s="144">
        <v>41352</v>
      </c>
      <c r="AN22" s="140">
        <v>7.58</v>
      </c>
      <c r="AO22" s="140">
        <f t="shared" si="13"/>
        <v>43.463720000000002</v>
      </c>
      <c r="AP22" s="141" t="s">
        <v>151</v>
      </c>
      <c r="AQ22" s="140">
        <v>6</v>
      </c>
      <c r="AR22" s="140">
        <v>16.25</v>
      </c>
      <c r="AS22" s="140">
        <f t="shared" si="14"/>
        <v>1.58</v>
      </c>
      <c r="AT22" s="145">
        <f t="shared" si="15"/>
        <v>17.829999999999998</v>
      </c>
      <c r="AU22" s="92"/>
      <c r="AV22" s="172" t="s">
        <v>138</v>
      </c>
      <c r="AW22" s="173">
        <v>41383</v>
      </c>
      <c r="AX22" s="174">
        <v>8.77</v>
      </c>
      <c r="AY22" s="174">
        <f t="shared" si="16"/>
        <v>50.287179999999999</v>
      </c>
      <c r="AZ22" s="175" t="s">
        <v>173</v>
      </c>
      <c r="BA22" s="174">
        <v>1.5</v>
      </c>
      <c r="BB22" s="174">
        <v>5</v>
      </c>
      <c r="BC22" s="174">
        <f t="shared" si="17"/>
        <v>7.27</v>
      </c>
      <c r="BD22" s="176">
        <f t="shared" si="41"/>
        <v>12.27</v>
      </c>
      <c r="BE22" s="176">
        <f t="shared" si="18"/>
        <v>82.896237172177877</v>
      </c>
      <c r="BH22" s="203">
        <v>41413</v>
      </c>
      <c r="BI22" s="204">
        <v>59.2</v>
      </c>
      <c r="BJ22" s="204">
        <f t="shared" si="19"/>
        <v>339.45280000000002</v>
      </c>
      <c r="BK22" s="205" t="s">
        <v>215</v>
      </c>
      <c r="BL22" s="204">
        <v>38.75</v>
      </c>
      <c r="BM22" s="204">
        <v>3</v>
      </c>
      <c r="BN22" s="204">
        <f t="shared" si="20"/>
        <v>20.450000000000003</v>
      </c>
      <c r="BO22" s="248">
        <f t="shared" si="21"/>
        <v>17.873300000000004</v>
      </c>
      <c r="BP22" s="206">
        <f t="shared" si="42"/>
        <v>23.450000000000003</v>
      </c>
      <c r="BQ22" s="206">
        <f t="shared" si="22"/>
        <v>34.543918918918919</v>
      </c>
      <c r="BT22" s="230">
        <v>41444</v>
      </c>
      <c r="BU22" s="231">
        <v>50.08</v>
      </c>
      <c r="BV22" s="231">
        <f t="shared" si="23"/>
        <v>287.15872000000002</v>
      </c>
      <c r="BW22" s="296" t="s">
        <v>26</v>
      </c>
      <c r="BX22" s="231">
        <v>33.25</v>
      </c>
      <c r="BY22" s="231">
        <v>3.25</v>
      </c>
      <c r="BZ22" s="276">
        <f t="shared" si="24"/>
        <v>16.829999999999998</v>
      </c>
      <c r="CA22" s="259">
        <f t="shared" si="25"/>
        <v>14.709419999999998</v>
      </c>
      <c r="CB22" s="229">
        <f t="shared" si="0"/>
        <v>20.079999999999998</v>
      </c>
      <c r="CC22" s="229">
        <f t="shared" si="1"/>
        <v>33.606230031948883</v>
      </c>
      <c r="CF22" s="278">
        <v>41474</v>
      </c>
      <c r="CG22" s="317">
        <v>53.44</v>
      </c>
      <c r="CH22" s="279">
        <f t="shared" si="26"/>
        <v>306.42496</v>
      </c>
      <c r="CI22" s="280" t="s">
        <v>31</v>
      </c>
      <c r="CJ22" s="279">
        <v>41.75</v>
      </c>
      <c r="CK22" s="279">
        <v>2.25</v>
      </c>
      <c r="CL22" s="279">
        <f t="shared" si="27"/>
        <v>11.689999999999998</v>
      </c>
      <c r="CM22" s="281">
        <f t="shared" si="28"/>
        <v>10.217059999999998</v>
      </c>
      <c r="CN22" s="282">
        <f t="shared" si="2"/>
        <v>13.939999999999998</v>
      </c>
      <c r="CO22" s="282">
        <f t="shared" si="3"/>
        <v>21.874999999999996</v>
      </c>
      <c r="CR22" s="318">
        <v>41505</v>
      </c>
      <c r="CS22" s="319">
        <v>39.61</v>
      </c>
      <c r="CT22" s="320">
        <f t="shared" si="43"/>
        <v>227.12374</v>
      </c>
      <c r="CU22" s="347" t="s">
        <v>263</v>
      </c>
      <c r="CV22" s="343">
        <v>25</v>
      </c>
      <c r="CW22" s="319">
        <v>3.5</v>
      </c>
      <c r="CX22" s="319">
        <f t="shared" si="44"/>
        <v>14.61</v>
      </c>
      <c r="CY22" s="320">
        <f t="shared" si="31"/>
        <v>12.76914</v>
      </c>
      <c r="CZ22" s="321">
        <f t="shared" si="4"/>
        <v>18.11</v>
      </c>
      <c r="DA22" s="321">
        <f t="shared" si="45"/>
        <v>36.884625094673062</v>
      </c>
      <c r="DD22" s="349">
        <v>41536</v>
      </c>
      <c r="DE22" s="350">
        <v>11.87</v>
      </c>
      <c r="DF22" s="351">
        <f t="shared" si="46"/>
        <v>68.062579999999997</v>
      </c>
      <c r="DG22" s="355" t="s">
        <v>168</v>
      </c>
      <c r="DH22" s="353">
        <v>2.75</v>
      </c>
      <c r="DI22" s="350">
        <v>5.25</v>
      </c>
      <c r="DJ22" s="350">
        <f t="shared" si="53"/>
        <v>9.1199999999999992</v>
      </c>
      <c r="DK22" s="351">
        <f t="shared" si="34"/>
        <v>7.9708799999999993</v>
      </c>
      <c r="DL22" s="354">
        <f t="shared" si="54"/>
        <v>14.37</v>
      </c>
      <c r="DM22" s="354">
        <f t="shared" si="48"/>
        <v>76.832350463352995</v>
      </c>
      <c r="DO22" s="375">
        <v>41566</v>
      </c>
      <c r="DP22" s="376">
        <v>34.369999999999997</v>
      </c>
      <c r="DQ22" s="377">
        <f t="shared" si="49"/>
        <v>197.07757999999998</v>
      </c>
      <c r="DR22" s="381" t="s">
        <v>167</v>
      </c>
      <c r="DS22" s="379">
        <v>16.75</v>
      </c>
      <c r="DT22" s="376">
        <v>4</v>
      </c>
      <c r="DU22" s="376">
        <f t="shared" si="55"/>
        <v>17.619999999999997</v>
      </c>
      <c r="DV22" s="377">
        <f t="shared" si="37"/>
        <v>15.399879999999998</v>
      </c>
      <c r="DW22" s="380">
        <f t="shared" si="56"/>
        <v>21.619999999999997</v>
      </c>
      <c r="DX22" s="413"/>
      <c r="DY22" s="426">
        <v>41597</v>
      </c>
      <c r="DZ22" s="427"/>
      <c r="EA22" s="428">
        <f t="shared" si="51"/>
        <v>0</v>
      </c>
      <c r="EB22" s="432"/>
      <c r="EC22" s="430"/>
      <c r="ED22" s="427"/>
      <c r="EE22" s="427">
        <f t="shared" si="57"/>
        <v>0</v>
      </c>
      <c r="EF22" s="428">
        <f t="shared" si="40"/>
        <v>0</v>
      </c>
      <c r="EG22" s="431">
        <f t="shared" si="58"/>
        <v>0</v>
      </c>
    </row>
    <row r="23" spans="2:137" ht="13.5" customHeight="1">
      <c r="B23" s="85">
        <v>41294</v>
      </c>
      <c r="C23" s="86">
        <v>0</v>
      </c>
      <c r="D23" s="87" t="s">
        <v>87</v>
      </c>
      <c r="E23" s="86">
        <v>0</v>
      </c>
      <c r="F23" s="86">
        <v>13.75</v>
      </c>
      <c r="G23" s="88">
        <f t="shared" si="10"/>
        <v>0</v>
      </c>
      <c r="H23" s="55"/>
      <c r="I23" s="55"/>
      <c r="J23" s="55"/>
      <c r="K23" s="55"/>
      <c r="L23" s="55"/>
      <c r="M23" s="55"/>
      <c r="N23" s="55"/>
      <c r="O23" s="55"/>
      <c r="P23" s="50"/>
      <c r="Q23" s="50"/>
      <c r="R23" s="116">
        <v>41325</v>
      </c>
      <c r="S23" s="110">
        <v>0.38</v>
      </c>
      <c r="T23" s="119" t="s">
        <v>124</v>
      </c>
      <c r="U23" s="113">
        <v>0.25</v>
      </c>
      <c r="V23" s="110">
        <v>11</v>
      </c>
      <c r="W23" s="110">
        <f t="shared" si="11"/>
        <v>0.13</v>
      </c>
      <c r="X23" s="110">
        <f t="shared" si="12"/>
        <v>11.13</v>
      </c>
      <c r="Y23" s="92"/>
      <c r="Z23" s="5"/>
      <c r="AB23" s="92"/>
      <c r="AC23" s="5"/>
      <c r="AD23" s="93"/>
      <c r="AE23" s="92"/>
      <c r="AF23" s="5"/>
      <c r="AG23" s="93"/>
      <c r="AH23" s="92"/>
      <c r="AI23" s="5"/>
      <c r="AJ23" s="93"/>
      <c r="AK23" s="92"/>
      <c r="AL23" s="5" t="s">
        <v>136</v>
      </c>
      <c r="AM23" s="144">
        <v>41353</v>
      </c>
      <c r="AN23" s="140">
        <v>47.9</v>
      </c>
      <c r="AO23" s="140">
        <f t="shared" si="13"/>
        <v>274.65859999999998</v>
      </c>
      <c r="AP23" s="141" t="s">
        <v>152</v>
      </c>
      <c r="AQ23" s="140">
        <v>27.75</v>
      </c>
      <c r="AR23" s="140">
        <v>5</v>
      </c>
      <c r="AS23" s="140">
        <f t="shared" si="14"/>
        <v>20.149999999999999</v>
      </c>
      <c r="AT23" s="145">
        <f t="shared" si="15"/>
        <v>25.15</v>
      </c>
      <c r="AU23" s="92"/>
      <c r="AV23" s="172" t="s">
        <v>132</v>
      </c>
      <c r="AW23" s="173">
        <v>41384</v>
      </c>
      <c r="AX23" s="174">
        <v>15.02</v>
      </c>
      <c r="AY23" s="174">
        <f t="shared" si="16"/>
        <v>86.124679999999998</v>
      </c>
      <c r="AZ23" s="175" t="s">
        <v>173</v>
      </c>
      <c r="BA23" s="174">
        <v>1.5</v>
      </c>
      <c r="BB23" s="174">
        <v>3.75</v>
      </c>
      <c r="BC23" s="174">
        <f t="shared" si="17"/>
        <v>13.52</v>
      </c>
      <c r="BD23" s="176">
        <f t="shared" si="41"/>
        <v>17.27</v>
      </c>
      <c r="BE23" s="176">
        <f t="shared" si="18"/>
        <v>90.013315579227694</v>
      </c>
      <c r="BH23" s="203">
        <v>41414</v>
      </c>
      <c r="BI23" s="204">
        <v>54.1</v>
      </c>
      <c r="BJ23" s="204">
        <f t="shared" si="19"/>
        <v>310.20940000000002</v>
      </c>
      <c r="BK23" s="205" t="s">
        <v>216</v>
      </c>
      <c r="BL23" s="204">
        <v>40</v>
      </c>
      <c r="BM23" s="204">
        <v>2.75</v>
      </c>
      <c r="BN23" s="204">
        <f t="shared" si="20"/>
        <v>14.100000000000001</v>
      </c>
      <c r="BO23" s="248">
        <f t="shared" si="21"/>
        <v>12.323400000000001</v>
      </c>
      <c r="BP23" s="206">
        <f t="shared" si="42"/>
        <v>16.850000000000001</v>
      </c>
      <c r="BQ23" s="206">
        <f t="shared" si="22"/>
        <v>26.062846580406656</v>
      </c>
      <c r="BT23" s="230">
        <v>41445</v>
      </c>
      <c r="BU23" s="231">
        <v>55</v>
      </c>
      <c r="BV23" s="231">
        <f t="shared" si="23"/>
        <v>315.37</v>
      </c>
      <c r="BW23" s="296" t="s">
        <v>234</v>
      </c>
      <c r="BX23" s="231">
        <v>43.75</v>
      </c>
      <c r="BY23" s="231">
        <v>3.25</v>
      </c>
      <c r="BZ23" s="276">
        <f t="shared" si="24"/>
        <v>11.25</v>
      </c>
      <c r="CA23" s="259">
        <f t="shared" si="25"/>
        <v>9.8324999999999996</v>
      </c>
      <c r="CB23" s="229">
        <f t="shared" si="0"/>
        <v>14.5</v>
      </c>
      <c r="CC23" s="229">
        <f t="shared" si="1"/>
        <v>20.454545454545457</v>
      </c>
      <c r="CF23" s="278">
        <v>41475</v>
      </c>
      <c r="CG23" s="317">
        <v>30.15</v>
      </c>
      <c r="CH23" s="279">
        <f t="shared" si="26"/>
        <v>172.8801</v>
      </c>
      <c r="CI23" s="280" t="s">
        <v>167</v>
      </c>
      <c r="CJ23" s="279">
        <v>19</v>
      </c>
      <c r="CK23" s="279">
        <v>2.75</v>
      </c>
      <c r="CL23" s="279">
        <f t="shared" si="27"/>
        <v>11.149999999999999</v>
      </c>
      <c r="CM23" s="281">
        <f t="shared" si="28"/>
        <v>9.745099999999999</v>
      </c>
      <c r="CN23" s="282">
        <f t="shared" si="2"/>
        <v>13.899999999999999</v>
      </c>
      <c r="CO23" s="282">
        <f t="shared" si="3"/>
        <v>36.981757877280266</v>
      </c>
      <c r="CR23" s="318">
        <v>41506</v>
      </c>
      <c r="CS23" s="319">
        <v>6.3</v>
      </c>
      <c r="CT23" s="320">
        <f t="shared" si="43"/>
        <v>36.124200000000002</v>
      </c>
      <c r="CU23" s="347" t="s">
        <v>270</v>
      </c>
      <c r="CV23" s="343">
        <v>2.25</v>
      </c>
      <c r="CW23" s="319">
        <v>3.5</v>
      </c>
      <c r="CX23" s="319">
        <f t="shared" si="44"/>
        <v>4.05</v>
      </c>
      <c r="CY23" s="320">
        <f t="shared" si="31"/>
        <v>3.5396999999999998</v>
      </c>
      <c r="CZ23" s="321">
        <f t="shared" si="4"/>
        <v>7.55</v>
      </c>
      <c r="DA23" s="321">
        <f t="shared" si="45"/>
        <v>64.285714285714278</v>
      </c>
      <c r="DD23" s="349">
        <v>41537</v>
      </c>
      <c r="DE23" s="350">
        <v>25.35</v>
      </c>
      <c r="DF23" s="351">
        <f t="shared" si="46"/>
        <v>145.3569</v>
      </c>
      <c r="DG23" s="355" t="s">
        <v>167</v>
      </c>
      <c r="DH23" s="353">
        <v>11.25</v>
      </c>
      <c r="DI23" s="350">
        <v>3.75</v>
      </c>
      <c r="DJ23" s="350">
        <f t="shared" si="53"/>
        <v>14.100000000000001</v>
      </c>
      <c r="DK23" s="351">
        <f t="shared" si="34"/>
        <v>12.323400000000001</v>
      </c>
      <c r="DL23" s="354">
        <f t="shared" si="54"/>
        <v>17.850000000000001</v>
      </c>
      <c r="DM23" s="354">
        <f t="shared" si="48"/>
        <v>55.621301775147934</v>
      </c>
      <c r="DO23" s="375">
        <v>41567</v>
      </c>
      <c r="DP23" s="376">
        <v>17.41</v>
      </c>
      <c r="DQ23" s="377">
        <f t="shared" si="49"/>
        <v>99.828940000000003</v>
      </c>
      <c r="DR23" s="381" t="s">
        <v>167</v>
      </c>
      <c r="DS23" s="379">
        <v>4</v>
      </c>
      <c r="DT23" s="376">
        <v>4.25</v>
      </c>
      <c r="DU23" s="376">
        <f t="shared" si="55"/>
        <v>13.41</v>
      </c>
      <c r="DV23" s="377">
        <f t="shared" si="37"/>
        <v>11.72034</v>
      </c>
      <c r="DW23" s="380">
        <f t="shared" si="56"/>
        <v>17.66</v>
      </c>
      <c r="DX23" s="413"/>
      <c r="DY23" s="426">
        <v>41598</v>
      </c>
      <c r="DZ23" s="427"/>
      <c r="EA23" s="428">
        <f t="shared" si="51"/>
        <v>0</v>
      </c>
      <c r="EB23" s="432"/>
      <c r="EC23" s="430"/>
      <c r="ED23" s="427"/>
      <c r="EE23" s="427">
        <f t="shared" si="57"/>
        <v>0</v>
      </c>
      <c r="EF23" s="428">
        <f t="shared" si="40"/>
        <v>0</v>
      </c>
      <c r="EG23" s="431">
        <f t="shared" si="58"/>
        <v>0</v>
      </c>
    </row>
    <row r="24" spans="2:137" ht="13.5" customHeight="1">
      <c r="B24" s="85">
        <v>41295</v>
      </c>
      <c r="C24" s="86">
        <v>0</v>
      </c>
      <c r="D24" s="87" t="s">
        <v>94</v>
      </c>
      <c r="E24" s="86">
        <v>0</v>
      </c>
      <c r="F24" s="86">
        <v>11</v>
      </c>
      <c r="G24" s="88">
        <f t="shared" si="10"/>
        <v>0</v>
      </c>
      <c r="H24" s="77"/>
      <c r="I24" s="55"/>
      <c r="J24" s="55"/>
      <c r="K24" s="55"/>
      <c r="L24" s="55"/>
      <c r="M24" s="55"/>
      <c r="N24" s="55"/>
      <c r="O24" s="55"/>
      <c r="P24" s="50"/>
      <c r="Q24" s="50"/>
      <c r="R24" s="116">
        <v>41326</v>
      </c>
      <c r="S24" s="110">
        <v>0.32</v>
      </c>
      <c r="T24" s="119" t="s">
        <v>124</v>
      </c>
      <c r="U24" s="113">
        <v>0</v>
      </c>
      <c r="V24" s="110">
        <v>8.75</v>
      </c>
      <c r="W24" s="110">
        <f t="shared" si="11"/>
        <v>0.32</v>
      </c>
      <c r="X24" s="110">
        <f t="shared" si="12"/>
        <v>9.07</v>
      </c>
      <c r="Y24" s="92"/>
      <c r="Z24" s="5"/>
      <c r="AB24" s="92"/>
      <c r="AC24" s="5"/>
      <c r="AD24" s="93"/>
      <c r="AE24" s="92"/>
      <c r="AF24" s="5"/>
      <c r="AG24" s="93"/>
      <c r="AH24" s="92"/>
      <c r="AI24" s="5"/>
      <c r="AJ24" s="93"/>
      <c r="AK24" s="92"/>
      <c r="AL24" s="5" t="s">
        <v>137</v>
      </c>
      <c r="AM24" s="144">
        <v>41354</v>
      </c>
      <c r="AN24" s="140">
        <v>8.9</v>
      </c>
      <c r="AO24" s="140">
        <f t="shared" si="13"/>
        <v>51.032600000000002</v>
      </c>
      <c r="AP24" s="141" t="s">
        <v>153</v>
      </c>
      <c r="AQ24" s="140">
        <v>6.75</v>
      </c>
      <c r="AR24" s="140">
        <v>13</v>
      </c>
      <c r="AS24" s="140">
        <f t="shared" si="14"/>
        <v>2.1500000000000004</v>
      </c>
      <c r="AT24" s="145">
        <f t="shared" si="15"/>
        <v>15.15</v>
      </c>
      <c r="AU24" s="92"/>
      <c r="AV24" s="172" t="s">
        <v>133</v>
      </c>
      <c r="AW24" s="173">
        <v>41385</v>
      </c>
      <c r="AX24" s="174">
        <v>54.93</v>
      </c>
      <c r="AY24" s="174">
        <f t="shared" si="16"/>
        <v>314.96861999999999</v>
      </c>
      <c r="AZ24" s="175" t="s">
        <v>26</v>
      </c>
      <c r="BA24" s="174">
        <v>25.75</v>
      </c>
      <c r="BB24" s="174">
        <v>3.25</v>
      </c>
      <c r="BC24" s="174">
        <f t="shared" si="17"/>
        <v>29.18</v>
      </c>
      <c r="BD24" s="176">
        <f t="shared" si="41"/>
        <v>32.43</v>
      </c>
      <c r="BE24" s="176">
        <f t="shared" si="18"/>
        <v>53.12215547059894</v>
      </c>
      <c r="BH24" s="203">
        <v>41415</v>
      </c>
      <c r="BI24" s="204">
        <v>32.799999999999997</v>
      </c>
      <c r="BJ24" s="204">
        <f t="shared" si="19"/>
        <v>188.0752</v>
      </c>
      <c r="BK24" s="205" t="s">
        <v>167</v>
      </c>
      <c r="BL24" s="204">
        <v>20.25</v>
      </c>
      <c r="BM24" s="204">
        <v>4.75</v>
      </c>
      <c r="BN24" s="204">
        <f t="shared" si="20"/>
        <v>12.549999999999997</v>
      </c>
      <c r="BO24" s="248">
        <f t="shared" si="21"/>
        <v>10.968699999999998</v>
      </c>
      <c r="BP24" s="206">
        <f t="shared" si="42"/>
        <v>17.299999999999997</v>
      </c>
      <c r="BQ24" s="206">
        <f t="shared" si="22"/>
        <v>38.262195121951216</v>
      </c>
      <c r="BT24" s="230">
        <v>41446</v>
      </c>
      <c r="BU24" s="231">
        <v>55.4</v>
      </c>
      <c r="BV24" s="231">
        <f t="shared" si="23"/>
        <v>317.66359999999997</v>
      </c>
      <c r="BW24" s="296" t="s">
        <v>235</v>
      </c>
      <c r="BX24" s="231">
        <v>43.25</v>
      </c>
      <c r="BY24" s="231">
        <v>2.5</v>
      </c>
      <c r="BZ24" s="276">
        <f t="shared" si="24"/>
        <v>12.149999999999999</v>
      </c>
      <c r="CA24" s="259">
        <f t="shared" si="25"/>
        <v>10.6191</v>
      </c>
      <c r="CB24" s="229">
        <f t="shared" si="0"/>
        <v>14.649999999999999</v>
      </c>
      <c r="CC24" s="229">
        <f t="shared" si="1"/>
        <v>21.931407942238266</v>
      </c>
      <c r="CF24" s="278">
        <v>41476</v>
      </c>
      <c r="CG24" s="317">
        <v>59.7</v>
      </c>
      <c r="CH24" s="279">
        <f t="shared" si="26"/>
        <v>342.31980000000004</v>
      </c>
      <c r="CI24" s="280" t="s">
        <v>26</v>
      </c>
      <c r="CJ24" s="279">
        <v>43.5</v>
      </c>
      <c r="CK24" s="279">
        <v>2.25</v>
      </c>
      <c r="CL24" s="279">
        <f t="shared" si="27"/>
        <v>16.200000000000003</v>
      </c>
      <c r="CM24" s="281">
        <f t="shared" si="28"/>
        <v>14.158800000000003</v>
      </c>
      <c r="CN24" s="282">
        <f t="shared" si="2"/>
        <v>18.450000000000003</v>
      </c>
      <c r="CO24" s="282">
        <f t="shared" si="3"/>
        <v>27.1356783919598</v>
      </c>
      <c r="CR24" s="318">
        <v>41507</v>
      </c>
      <c r="CS24" s="319">
        <v>32</v>
      </c>
      <c r="CT24" s="320">
        <f t="shared" si="43"/>
        <v>183.488</v>
      </c>
      <c r="CU24" s="347" t="s">
        <v>244</v>
      </c>
      <c r="CV24" s="343">
        <v>25</v>
      </c>
      <c r="CW24" s="319">
        <v>3</v>
      </c>
      <c r="CX24" s="319">
        <f t="shared" si="44"/>
        <v>7</v>
      </c>
      <c r="CY24" s="320">
        <f t="shared" si="31"/>
        <v>6.1180000000000003</v>
      </c>
      <c r="CZ24" s="321">
        <f t="shared" si="4"/>
        <v>10</v>
      </c>
      <c r="DA24" s="321">
        <f t="shared" si="45"/>
        <v>21.875</v>
      </c>
      <c r="DD24" s="349">
        <v>41538</v>
      </c>
      <c r="DE24" s="350">
        <v>18.260000000000002</v>
      </c>
      <c r="DF24" s="351">
        <f t="shared" si="46"/>
        <v>104.70284000000001</v>
      </c>
      <c r="DG24" s="355" t="s">
        <v>167</v>
      </c>
      <c r="DH24" s="353">
        <v>9.25</v>
      </c>
      <c r="DI24" s="350">
        <v>4.75</v>
      </c>
      <c r="DJ24" s="350">
        <f t="shared" si="53"/>
        <v>9.0100000000000016</v>
      </c>
      <c r="DK24" s="351">
        <f t="shared" si="34"/>
        <v>7.874740000000001</v>
      </c>
      <c r="DL24" s="354">
        <f t="shared" si="54"/>
        <v>13.760000000000002</v>
      </c>
      <c r="DM24" s="354">
        <f t="shared" si="48"/>
        <v>49.342825848849948</v>
      </c>
      <c r="DO24" s="375">
        <v>41568</v>
      </c>
      <c r="DP24" s="376">
        <v>21.74</v>
      </c>
      <c r="DQ24" s="377">
        <f t="shared" si="49"/>
        <v>124.65715999999999</v>
      </c>
      <c r="DR24" s="381" t="s">
        <v>31</v>
      </c>
      <c r="DS24" s="379">
        <v>12</v>
      </c>
      <c r="DT24" s="376">
        <v>2.75</v>
      </c>
      <c r="DU24" s="376">
        <f t="shared" si="55"/>
        <v>9.7399999999999984</v>
      </c>
      <c r="DV24" s="377">
        <f t="shared" si="37"/>
        <v>8.5127599999999983</v>
      </c>
      <c r="DW24" s="380">
        <f t="shared" si="56"/>
        <v>12.489999999999998</v>
      </c>
      <c r="DX24" s="413"/>
      <c r="DY24" s="426">
        <v>41599</v>
      </c>
      <c r="DZ24" s="427"/>
      <c r="EA24" s="428">
        <f t="shared" si="51"/>
        <v>0</v>
      </c>
      <c r="EB24" s="432"/>
      <c r="EC24" s="430"/>
      <c r="ED24" s="427"/>
      <c r="EE24" s="427">
        <f t="shared" si="57"/>
        <v>0</v>
      </c>
      <c r="EF24" s="428">
        <f t="shared" si="40"/>
        <v>0</v>
      </c>
      <c r="EG24" s="431">
        <f t="shared" si="58"/>
        <v>0</v>
      </c>
    </row>
    <row r="25" spans="2:137" ht="13.5" customHeight="1">
      <c r="B25" s="85">
        <v>41296</v>
      </c>
      <c r="C25" s="86">
        <v>0</v>
      </c>
      <c r="D25" s="87" t="s">
        <v>95</v>
      </c>
      <c r="E25" s="86">
        <v>0</v>
      </c>
      <c r="F25" s="86">
        <v>12.75</v>
      </c>
      <c r="G25" s="88">
        <f t="shared" si="10"/>
        <v>0</v>
      </c>
      <c r="H25" s="77"/>
      <c r="L25" s="55"/>
      <c r="M25" s="55"/>
      <c r="N25" s="55"/>
      <c r="O25" s="55"/>
      <c r="P25" s="50"/>
      <c r="Q25" s="50"/>
      <c r="R25" s="116">
        <v>41327</v>
      </c>
      <c r="S25" s="110">
        <v>0.19</v>
      </c>
      <c r="T25" s="119" t="s">
        <v>124</v>
      </c>
      <c r="U25" s="113">
        <v>0.19</v>
      </c>
      <c r="V25" s="110">
        <v>6.5</v>
      </c>
      <c r="W25" s="110">
        <f t="shared" si="11"/>
        <v>0</v>
      </c>
      <c r="X25" s="110">
        <f t="shared" si="12"/>
        <v>6.5</v>
      </c>
      <c r="Y25" s="92"/>
      <c r="Z25" s="5"/>
      <c r="AB25" s="92"/>
      <c r="AC25" s="5"/>
      <c r="AD25" s="93"/>
      <c r="AE25" s="92"/>
      <c r="AF25" s="5"/>
      <c r="AG25" s="93"/>
      <c r="AH25" s="92"/>
      <c r="AI25" s="5"/>
      <c r="AJ25" s="93"/>
      <c r="AK25" s="92"/>
      <c r="AL25" s="5" t="s">
        <v>138</v>
      </c>
      <c r="AM25" s="144">
        <v>41355</v>
      </c>
      <c r="AN25" s="140">
        <v>0.27</v>
      </c>
      <c r="AO25" s="140">
        <f t="shared" si="13"/>
        <v>1.5481800000000001</v>
      </c>
      <c r="AP25" s="141" t="s">
        <v>154</v>
      </c>
      <c r="AQ25" s="140">
        <v>0.25</v>
      </c>
      <c r="AR25" s="140">
        <v>6</v>
      </c>
      <c r="AS25" s="140">
        <f t="shared" si="14"/>
        <v>2.0000000000000018E-2</v>
      </c>
      <c r="AT25" s="145">
        <f t="shared" si="15"/>
        <v>6.02</v>
      </c>
      <c r="AU25" s="92"/>
      <c r="AV25" s="172" t="s">
        <v>134</v>
      </c>
      <c r="AW25" s="173">
        <v>41386</v>
      </c>
      <c r="AX25" s="174">
        <v>53</v>
      </c>
      <c r="AY25" s="174">
        <f t="shared" si="16"/>
        <v>303.90199999999999</v>
      </c>
      <c r="AZ25" s="175" t="s">
        <v>165</v>
      </c>
      <c r="BA25" s="174">
        <v>35.75</v>
      </c>
      <c r="BB25" s="174">
        <v>3.25</v>
      </c>
      <c r="BC25" s="174">
        <f t="shared" si="17"/>
        <v>17.25</v>
      </c>
      <c r="BD25" s="176">
        <f t="shared" si="41"/>
        <v>20.5</v>
      </c>
      <c r="BE25" s="176">
        <f t="shared" si="18"/>
        <v>32.547169811320757</v>
      </c>
      <c r="BH25" s="203">
        <v>41416</v>
      </c>
      <c r="BI25" s="204">
        <v>37.1</v>
      </c>
      <c r="BJ25" s="204">
        <f t="shared" si="19"/>
        <v>212.73140000000001</v>
      </c>
      <c r="BK25" s="205" t="s">
        <v>167</v>
      </c>
      <c r="BL25" s="204">
        <v>19.25</v>
      </c>
      <c r="BM25" s="204">
        <v>3.25</v>
      </c>
      <c r="BN25" s="204">
        <f t="shared" si="20"/>
        <v>17.850000000000001</v>
      </c>
      <c r="BO25" s="248">
        <f t="shared" si="21"/>
        <v>15.600900000000001</v>
      </c>
      <c r="BP25" s="206">
        <f t="shared" si="42"/>
        <v>21.1</v>
      </c>
      <c r="BQ25" s="206">
        <f t="shared" si="22"/>
        <v>48.113207547169814</v>
      </c>
      <c r="BT25" s="230">
        <v>41447</v>
      </c>
      <c r="BU25" s="231">
        <v>36.15</v>
      </c>
      <c r="BV25" s="231">
        <f t="shared" si="23"/>
        <v>207.2841</v>
      </c>
      <c r="BW25" s="296" t="s">
        <v>167</v>
      </c>
      <c r="BX25" s="231">
        <v>22.25</v>
      </c>
      <c r="BY25" s="231">
        <v>3.5</v>
      </c>
      <c r="BZ25" s="276">
        <f t="shared" si="24"/>
        <v>13.899999999999999</v>
      </c>
      <c r="CA25" s="259">
        <f t="shared" si="25"/>
        <v>12.148599999999998</v>
      </c>
      <c r="CB25" s="229">
        <f t="shared" si="0"/>
        <v>17.399999999999999</v>
      </c>
      <c r="CC25" s="229">
        <f t="shared" si="1"/>
        <v>38.450899031811893</v>
      </c>
      <c r="CF25" s="278">
        <v>41477</v>
      </c>
      <c r="CG25" s="317">
        <v>55</v>
      </c>
      <c r="CH25" s="279">
        <f t="shared" si="26"/>
        <v>315.37</v>
      </c>
      <c r="CI25" s="280" t="s">
        <v>31</v>
      </c>
      <c r="CJ25" s="279">
        <v>41.5</v>
      </c>
      <c r="CK25" s="279">
        <v>2.25</v>
      </c>
      <c r="CL25" s="279">
        <f t="shared" si="27"/>
        <v>13.5</v>
      </c>
      <c r="CM25" s="281">
        <f t="shared" si="28"/>
        <v>11.798999999999999</v>
      </c>
      <c r="CN25" s="282">
        <f t="shared" si="2"/>
        <v>15.75</v>
      </c>
      <c r="CO25" s="282">
        <f t="shared" si="3"/>
        <v>24.545454545454547</v>
      </c>
      <c r="CR25" s="318">
        <v>41508</v>
      </c>
      <c r="CS25" s="319">
        <v>39.93</v>
      </c>
      <c r="CT25" s="320">
        <f t="shared" si="43"/>
        <v>228.95862</v>
      </c>
      <c r="CU25" s="347" t="s">
        <v>167</v>
      </c>
      <c r="CV25" s="343">
        <v>27.5</v>
      </c>
      <c r="CW25" s="319">
        <v>2.75</v>
      </c>
      <c r="CX25" s="319">
        <f t="shared" si="44"/>
        <v>12.43</v>
      </c>
      <c r="CY25" s="320">
        <f t="shared" si="31"/>
        <v>10.86382</v>
      </c>
      <c r="CZ25" s="321">
        <f t="shared" si="4"/>
        <v>15.18</v>
      </c>
      <c r="DA25" s="321">
        <f t="shared" si="45"/>
        <v>31.129476584022036</v>
      </c>
      <c r="DD25" s="349">
        <v>41539</v>
      </c>
      <c r="DE25" s="350">
        <v>21.93</v>
      </c>
      <c r="DF25" s="351">
        <f t="shared" si="46"/>
        <v>125.74661999999999</v>
      </c>
      <c r="DG25" s="355" t="s">
        <v>167</v>
      </c>
      <c r="DH25" s="353">
        <v>6.5</v>
      </c>
      <c r="DI25" s="350">
        <v>4.25</v>
      </c>
      <c r="DJ25" s="350">
        <f t="shared" si="53"/>
        <v>15.43</v>
      </c>
      <c r="DK25" s="351">
        <f t="shared" si="34"/>
        <v>13.48582</v>
      </c>
      <c r="DL25" s="354">
        <f t="shared" si="54"/>
        <v>19.68</v>
      </c>
      <c r="DM25" s="354">
        <f t="shared" si="48"/>
        <v>70.360237118103058</v>
      </c>
      <c r="DO25" s="375">
        <v>41569</v>
      </c>
      <c r="DP25" s="376">
        <v>28</v>
      </c>
      <c r="DQ25" s="377">
        <f t="shared" si="49"/>
        <v>160.55199999999999</v>
      </c>
      <c r="DR25" s="381" t="s">
        <v>31</v>
      </c>
      <c r="DS25" s="379">
        <v>18.75</v>
      </c>
      <c r="DT25" s="376">
        <v>3.5</v>
      </c>
      <c r="DU25" s="376">
        <f t="shared" si="55"/>
        <v>9.25</v>
      </c>
      <c r="DV25" s="377">
        <f t="shared" si="37"/>
        <v>8.0845000000000002</v>
      </c>
      <c r="DW25" s="380">
        <f t="shared" si="56"/>
        <v>12.75</v>
      </c>
      <c r="DX25" s="413"/>
      <c r="DY25" s="426">
        <v>41600</v>
      </c>
      <c r="DZ25" s="427"/>
      <c r="EA25" s="428">
        <f t="shared" si="51"/>
        <v>0</v>
      </c>
      <c r="EB25" s="432"/>
      <c r="EC25" s="430"/>
      <c r="ED25" s="427"/>
      <c r="EE25" s="427">
        <f t="shared" si="57"/>
        <v>0</v>
      </c>
      <c r="EF25" s="428">
        <f t="shared" si="40"/>
        <v>0</v>
      </c>
      <c r="EG25" s="431">
        <f t="shared" si="58"/>
        <v>0</v>
      </c>
    </row>
    <row r="26" spans="2:137" ht="13.5" customHeight="1">
      <c r="B26" s="85">
        <v>41297</v>
      </c>
      <c r="C26" s="86">
        <v>0</v>
      </c>
      <c r="D26" s="87" t="s">
        <v>96</v>
      </c>
      <c r="E26" s="86">
        <v>0</v>
      </c>
      <c r="F26" s="86">
        <v>9</v>
      </c>
      <c r="G26" s="88">
        <f t="shared" si="10"/>
        <v>0</v>
      </c>
      <c r="H26" s="77"/>
      <c r="L26" s="55"/>
      <c r="M26" s="55"/>
      <c r="N26" s="55"/>
      <c r="O26" s="55"/>
      <c r="P26" s="50"/>
      <c r="Q26" s="50"/>
      <c r="R26" s="116">
        <v>41328</v>
      </c>
      <c r="S26" s="110">
        <v>0</v>
      </c>
      <c r="T26" s="119" t="s">
        <v>124</v>
      </c>
      <c r="U26" s="113">
        <v>0</v>
      </c>
      <c r="V26" s="110">
        <v>8.5</v>
      </c>
      <c r="W26" s="110">
        <f t="shared" si="11"/>
        <v>0</v>
      </c>
      <c r="X26" s="110">
        <f t="shared" si="12"/>
        <v>8.5</v>
      </c>
      <c r="Y26" s="92"/>
      <c r="Z26" s="5"/>
      <c r="AB26" s="92"/>
      <c r="AC26" s="5"/>
      <c r="AD26" s="93"/>
      <c r="AE26" s="92"/>
      <c r="AF26" s="5"/>
      <c r="AG26" s="93"/>
      <c r="AH26" s="92"/>
      <c r="AI26" s="5"/>
      <c r="AJ26" s="93"/>
      <c r="AK26" s="92"/>
      <c r="AL26" s="5" t="s">
        <v>132</v>
      </c>
      <c r="AM26" s="144">
        <v>41356</v>
      </c>
      <c r="AN26" s="140">
        <v>39.36</v>
      </c>
      <c r="AO26" s="140">
        <f t="shared" si="13"/>
        <v>225.69023999999999</v>
      </c>
      <c r="AP26" s="141" t="s">
        <v>31</v>
      </c>
      <c r="AQ26" s="140">
        <v>25</v>
      </c>
      <c r="AR26" s="140">
        <v>5</v>
      </c>
      <c r="AS26" s="140">
        <f t="shared" si="14"/>
        <v>14.36</v>
      </c>
      <c r="AT26" s="145">
        <f t="shared" si="15"/>
        <v>19.36</v>
      </c>
      <c r="AU26" s="92"/>
      <c r="AV26" s="172" t="s">
        <v>135</v>
      </c>
      <c r="AW26" s="173">
        <v>41387</v>
      </c>
      <c r="AX26" s="174">
        <v>49.88</v>
      </c>
      <c r="AY26" s="174">
        <f t="shared" si="16"/>
        <v>286.01192000000003</v>
      </c>
      <c r="AZ26" s="175" t="s">
        <v>26</v>
      </c>
      <c r="BA26" s="174">
        <v>29.5</v>
      </c>
      <c r="BB26" s="174">
        <v>4.25</v>
      </c>
      <c r="BC26" s="174">
        <f t="shared" si="17"/>
        <v>20.380000000000003</v>
      </c>
      <c r="BD26" s="176">
        <f t="shared" si="41"/>
        <v>24.630000000000003</v>
      </c>
      <c r="BE26" s="176">
        <f t="shared" si="18"/>
        <v>40.858059342421818</v>
      </c>
      <c r="BH26" s="203">
        <v>41417</v>
      </c>
      <c r="BI26" s="204">
        <v>24.22</v>
      </c>
      <c r="BJ26" s="204">
        <f t="shared" si="19"/>
        <v>138.87747999999999</v>
      </c>
      <c r="BK26" s="205" t="s">
        <v>167</v>
      </c>
      <c r="BL26" s="204">
        <v>12.75</v>
      </c>
      <c r="BM26" s="204">
        <v>5</v>
      </c>
      <c r="BN26" s="204">
        <f t="shared" si="20"/>
        <v>11.469999999999999</v>
      </c>
      <c r="BO26" s="248">
        <f t="shared" si="21"/>
        <v>10.02478</v>
      </c>
      <c r="BP26" s="206">
        <f t="shared" si="42"/>
        <v>16.47</v>
      </c>
      <c r="BQ26" s="206">
        <f t="shared" si="22"/>
        <v>47.357555739058625</v>
      </c>
      <c r="BT26" s="230">
        <v>41448</v>
      </c>
      <c r="BU26" s="231">
        <v>43.89</v>
      </c>
      <c r="BV26" s="231">
        <f t="shared" si="23"/>
        <v>251.66525999999999</v>
      </c>
      <c r="BW26" s="296" t="s">
        <v>167</v>
      </c>
      <c r="BX26" s="231">
        <v>30.25</v>
      </c>
      <c r="BY26" s="231">
        <v>4</v>
      </c>
      <c r="BZ26" s="276">
        <f t="shared" si="24"/>
        <v>13.64</v>
      </c>
      <c r="CA26" s="259">
        <f t="shared" si="25"/>
        <v>11.92136</v>
      </c>
      <c r="CB26" s="229">
        <f t="shared" si="0"/>
        <v>17.64</v>
      </c>
      <c r="CC26" s="229">
        <f t="shared" si="1"/>
        <v>31.077694235588972</v>
      </c>
      <c r="CF26" s="278">
        <v>41478</v>
      </c>
      <c r="CG26" s="317">
        <v>56.2</v>
      </c>
      <c r="CH26" s="279">
        <f t="shared" si="26"/>
        <v>322.25080000000003</v>
      </c>
      <c r="CI26" s="280" t="s">
        <v>31</v>
      </c>
      <c r="CJ26" s="279">
        <v>47.5</v>
      </c>
      <c r="CK26" s="279">
        <v>2.25</v>
      </c>
      <c r="CL26" s="279">
        <f t="shared" si="27"/>
        <v>8.7000000000000028</v>
      </c>
      <c r="CM26" s="281">
        <f t="shared" si="28"/>
        <v>7.6038000000000023</v>
      </c>
      <c r="CN26" s="282">
        <f t="shared" si="2"/>
        <v>10.950000000000003</v>
      </c>
      <c r="CO26" s="282">
        <f t="shared" si="3"/>
        <v>15.480427046263348</v>
      </c>
      <c r="CR26" s="318">
        <v>41509</v>
      </c>
      <c r="CS26" s="319">
        <v>46.9</v>
      </c>
      <c r="CT26" s="320">
        <f t="shared" si="43"/>
        <v>268.9246</v>
      </c>
      <c r="CU26" s="347" t="s">
        <v>167</v>
      </c>
      <c r="CV26" s="343">
        <v>36.5</v>
      </c>
      <c r="CW26" s="319">
        <v>2.75</v>
      </c>
      <c r="CX26" s="319">
        <f t="shared" si="44"/>
        <v>10.399999999999999</v>
      </c>
      <c r="CY26" s="320">
        <f t="shared" si="31"/>
        <v>9.089599999999999</v>
      </c>
      <c r="CZ26" s="321">
        <f t="shared" si="4"/>
        <v>13.149999999999999</v>
      </c>
      <c r="DA26" s="321">
        <f t="shared" si="45"/>
        <v>22.174840085287844</v>
      </c>
      <c r="DD26" s="349">
        <v>41540</v>
      </c>
      <c r="DE26" s="350">
        <v>11.78</v>
      </c>
      <c r="DF26" s="351">
        <f t="shared" si="46"/>
        <v>67.546520000000001</v>
      </c>
      <c r="DG26" s="355" t="s">
        <v>273</v>
      </c>
      <c r="DH26" s="353">
        <v>3</v>
      </c>
      <c r="DI26" s="350">
        <v>4</v>
      </c>
      <c r="DJ26" s="350">
        <f t="shared" si="53"/>
        <v>8.7799999999999994</v>
      </c>
      <c r="DK26" s="351">
        <f t="shared" si="34"/>
        <v>7.6737199999999994</v>
      </c>
      <c r="DL26" s="354">
        <f t="shared" si="54"/>
        <v>12.78</v>
      </c>
      <c r="DM26" s="354">
        <f t="shared" si="48"/>
        <v>74.533106960950761</v>
      </c>
      <c r="DO26" s="375">
        <v>41570</v>
      </c>
      <c r="DP26" s="376">
        <v>31.29</v>
      </c>
      <c r="DQ26" s="377">
        <f t="shared" si="49"/>
        <v>179.41685999999999</v>
      </c>
      <c r="DR26" s="381" t="s">
        <v>31</v>
      </c>
      <c r="DS26" s="379">
        <v>18.25</v>
      </c>
      <c r="DT26" s="376">
        <v>3.75</v>
      </c>
      <c r="DU26" s="376">
        <f t="shared" si="55"/>
        <v>13.04</v>
      </c>
      <c r="DV26" s="377">
        <f t="shared" si="37"/>
        <v>11.39696</v>
      </c>
      <c r="DW26" s="380">
        <f t="shared" si="56"/>
        <v>16.79</v>
      </c>
      <c r="DX26" s="413"/>
      <c r="DY26" s="426">
        <v>41601</v>
      </c>
      <c r="DZ26" s="427"/>
      <c r="EA26" s="428">
        <f t="shared" si="51"/>
        <v>0</v>
      </c>
      <c r="EB26" s="432"/>
      <c r="EC26" s="430"/>
      <c r="ED26" s="427"/>
      <c r="EE26" s="427">
        <f t="shared" si="57"/>
        <v>0</v>
      </c>
      <c r="EF26" s="428">
        <f t="shared" si="40"/>
        <v>0</v>
      </c>
      <c r="EG26" s="431">
        <f t="shared" si="58"/>
        <v>0</v>
      </c>
    </row>
    <row r="27" spans="2:137" ht="13.5" customHeight="1">
      <c r="B27" s="85">
        <v>41298</v>
      </c>
      <c r="C27" s="86">
        <v>0</v>
      </c>
      <c r="D27" s="87" t="s">
        <v>97</v>
      </c>
      <c r="E27" s="86">
        <v>0</v>
      </c>
      <c r="F27" s="86">
        <v>8.5</v>
      </c>
      <c r="G27" s="88">
        <f t="shared" si="10"/>
        <v>0</v>
      </c>
      <c r="H27" s="77"/>
      <c r="L27" s="55"/>
      <c r="M27" s="55"/>
      <c r="N27" s="55"/>
      <c r="O27" s="55"/>
      <c r="P27" s="50"/>
      <c r="Q27" s="50"/>
      <c r="R27" s="116">
        <v>41329</v>
      </c>
      <c r="S27" s="110">
        <v>5.5</v>
      </c>
      <c r="T27" s="119" t="s">
        <v>125</v>
      </c>
      <c r="U27" s="113">
        <v>3.25</v>
      </c>
      <c r="V27" s="110">
        <v>9.25</v>
      </c>
      <c r="W27" s="110">
        <f t="shared" si="11"/>
        <v>2.25</v>
      </c>
      <c r="X27" s="110">
        <f t="shared" si="12"/>
        <v>11.5</v>
      </c>
      <c r="Y27" s="92"/>
      <c r="Z27" s="5"/>
      <c r="AB27" s="92"/>
      <c r="AC27" s="5"/>
      <c r="AD27" s="93"/>
      <c r="AE27" s="92"/>
      <c r="AF27" s="5"/>
      <c r="AG27" s="93"/>
      <c r="AH27" s="92"/>
      <c r="AI27" s="5"/>
      <c r="AJ27" s="93"/>
      <c r="AK27" s="92"/>
      <c r="AL27" s="5" t="s">
        <v>133</v>
      </c>
      <c r="AM27" s="144">
        <v>41357</v>
      </c>
      <c r="AN27" s="140">
        <v>54</v>
      </c>
      <c r="AO27" s="140">
        <f t="shared" si="13"/>
        <v>309.63600000000002</v>
      </c>
      <c r="AP27" s="141" t="s">
        <v>26</v>
      </c>
      <c r="AQ27" s="140">
        <v>29</v>
      </c>
      <c r="AR27" s="140">
        <v>5.5</v>
      </c>
      <c r="AS27" s="140">
        <f t="shared" si="14"/>
        <v>25</v>
      </c>
      <c r="AT27" s="145">
        <f t="shared" si="15"/>
        <v>30.5</v>
      </c>
      <c r="AU27" s="92"/>
      <c r="AV27" s="172" t="s">
        <v>136</v>
      </c>
      <c r="AW27" s="173">
        <v>41388</v>
      </c>
      <c r="AX27" s="174">
        <v>48.49</v>
      </c>
      <c r="AY27" s="174">
        <f t="shared" si="16"/>
        <v>278.04166000000004</v>
      </c>
      <c r="AZ27" s="175" t="s">
        <v>31</v>
      </c>
      <c r="BA27" s="174">
        <v>35.75</v>
      </c>
      <c r="BB27" s="174">
        <v>3</v>
      </c>
      <c r="BC27" s="174">
        <f t="shared" si="17"/>
        <v>12.740000000000002</v>
      </c>
      <c r="BD27" s="176">
        <f t="shared" si="41"/>
        <v>15.740000000000002</v>
      </c>
      <c r="BE27" s="176">
        <f t="shared" si="18"/>
        <v>26.273458445040216</v>
      </c>
      <c r="BH27" s="203">
        <v>41418</v>
      </c>
      <c r="BI27" s="204">
        <v>15.44</v>
      </c>
      <c r="BJ27" s="204">
        <f t="shared" si="19"/>
        <v>88.532960000000003</v>
      </c>
      <c r="BK27" s="205" t="s">
        <v>168</v>
      </c>
      <c r="BL27" s="204">
        <v>9.75</v>
      </c>
      <c r="BM27" s="204">
        <v>4</v>
      </c>
      <c r="BN27" s="204">
        <f t="shared" si="20"/>
        <v>5.6899999999999995</v>
      </c>
      <c r="BO27" s="248">
        <f t="shared" si="21"/>
        <v>4.9730599999999994</v>
      </c>
      <c r="BP27" s="206">
        <f t="shared" si="42"/>
        <v>9.69</v>
      </c>
      <c r="BQ27" s="206">
        <f t="shared" si="22"/>
        <v>36.852331606217618</v>
      </c>
      <c r="BT27" s="230">
        <v>41449</v>
      </c>
      <c r="BU27" s="231">
        <v>16.11</v>
      </c>
      <c r="BV27" s="231">
        <f t="shared" si="23"/>
        <v>92.374740000000003</v>
      </c>
      <c r="BW27" s="296" t="s">
        <v>236</v>
      </c>
      <c r="BX27" s="231">
        <v>8.25</v>
      </c>
      <c r="BY27" s="231">
        <v>5.25</v>
      </c>
      <c r="BZ27" s="276">
        <f t="shared" si="24"/>
        <v>7.8599999999999994</v>
      </c>
      <c r="CA27" s="259">
        <f t="shared" si="25"/>
        <v>6.8696399999999995</v>
      </c>
      <c r="CB27" s="229">
        <f t="shared" si="0"/>
        <v>13.11</v>
      </c>
      <c r="CC27" s="229">
        <f t="shared" si="1"/>
        <v>48.789571694599623</v>
      </c>
      <c r="CF27" s="278">
        <v>41479</v>
      </c>
      <c r="CG27" s="317">
        <v>59.13</v>
      </c>
      <c r="CH27" s="279">
        <f t="shared" si="26"/>
        <v>339.05142000000001</v>
      </c>
      <c r="CI27" s="280" t="s">
        <v>26</v>
      </c>
      <c r="CJ27" s="279">
        <v>42.5</v>
      </c>
      <c r="CK27" s="279">
        <v>2.25</v>
      </c>
      <c r="CL27" s="279">
        <f t="shared" si="27"/>
        <v>16.630000000000003</v>
      </c>
      <c r="CM27" s="281">
        <f t="shared" si="28"/>
        <v>14.534620000000002</v>
      </c>
      <c r="CN27" s="282">
        <f t="shared" si="2"/>
        <v>18.880000000000003</v>
      </c>
      <c r="CO27" s="282">
        <f t="shared" si="3"/>
        <v>28.124471503466943</v>
      </c>
      <c r="CR27" s="318">
        <v>41510</v>
      </c>
      <c r="CS27" s="319">
        <v>43.16</v>
      </c>
      <c r="CT27" s="320">
        <f t="shared" si="43"/>
        <v>247.47943999999998</v>
      </c>
      <c r="CU27" s="347" t="s">
        <v>167</v>
      </c>
      <c r="CV27" s="343">
        <v>29</v>
      </c>
      <c r="CW27" s="319">
        <v>3.25</v>
      </c>
      <c r="CX27" s="319">
        <f t="shared" si="44"/>
        <v>14.159999999999997</v>
      </c>
      <c r="CY27" s="320">
        <f t="shared" si="31"/>
        <v>12.375839999999997</v>
      </c>
      <c r="CZ27" s="321">
        <f t="shared" si="4"/>
        <v>17.409999999999997</v>
      </c>
      <c r="DA27" s="321">
        <f t="shared" si="45"/>
        <v>32.808155699721958</v>
      </c>
      <c r="DD27" s="349">
        <v>41541</v>
      </c>
      <c r="DE27" s="350">
        <v>8.58</v>
      </c>
      <c r="DF27" s="351">
        <f t="shared" si="46"/>
        <v>49.197719999999997</v>
      </c>
      <c r="DG27" s="355" t="s">
        <v>273</v>
      </c>
      <c r="DH27" s="353">
        <v>2</v>
      </c>
      <c r="DI27" s="350">
        <v>4.25</v>
      </c>
      <c r="DJ27" s="350">
        <f t="shared" si="53"/>
        <v>6.58</v>
      </c>
      <c r="DK27" s="351">
        <f t="shared" si="34"/>
        <v>5.7509199999999998</v>
      </c>
      <c r="DL27" s="354">
        <f t="shared" si="54"/>
        <v>10.83</v>
      </c>
      <c r="DM27" s="354">
        <f t="shared" si="48"/>
        <v>76.689976689976689</v>
      </c>
      <c r="DO27" s="375">
        <v>41571</v>
      </c>
      <c r="DP27" s="376">
        <v>11.88</v>
      </c>
      <c r="DQ27" s="377">
        <f t="shared" si="49"/>
        <v>68.119920000000008</v>
      </c>
      <c r="DR27" s="381" t="s">
        <v>293</v>
      </c>
      <c r="DS27" s="379">
        <v>2.25</v>
      </c>
      <c r="DT27" s="376">
        <v>5.5</v>
      </c>
      <c r="DU27" s="376">
        <f t="shared" si="55"/>
        <v>9.6300000000000008</v>
      </c>
      <c r="DV27" s="377">
        <f t="shared" si="37"/>
        <v>8.41662</v>
      </c>
      <c r="DW27" s="380">
        <f t="shared" si="56"/>
        <v>15.13</v>
      </c>
      <c r="DX27" s="413"/>
      <c r="DY27" s="426">
        <v>41602</v>
      </c>
      <c r="DZ27" s="427"/>
      <c r="EA27" s="428">
        <f t="shared" si="51"/>
        <v>0</v>
      </c>
      <c r="EB27" s="432"/>
      <c r="EC27" s="430"/>
      <c r="ED27" s="427"/>
      <c r="EE27" s="427">
        <f t="shared" si="57"/>
        <v>0</v>
      </c>
      <c r="EF27" s="428">
        <f t="shared" si="40"/>
        <v>0</v>
      </c>
      <c r="EG27" s="431">
        <f t="shared" si="58"/>
        <v>0</v>
      </c>
    </row>
    <row r="28" spans="2:137" ht="13.5" customHeight="1">
      <c r="B28" s="85">
        <v>41299</v>
      </c>
      <c r="C28" s="86">
        <v>0</v>
      </c>
      <c r="D28" s="87" t="s">
        <v>97</v>
      </c>
      <c r="E28" s="86">
        <v>0</v>
      </c>
      <c r="F28" s="86">
        <v>12.25</v>
      </c>
      <c r="G28" s="88">
        <f t="shared" si="10"/>
        <v>0</v>
      </c>
      <c r="H28" s="77"/>
      <c r="L28" s="55"/>
      <c r="M28" s="55"/>
      <c r="N28" s="55"/>
      <c r="O28" s="55"/>
      <c r="P28" s="50"/>
      <c r="Q28" s="50"/>
      <c r="R28" s="116">
        <v>41330</v>
      </c>
      <c r="S28" s="110">
        <v>6.31</v>
      </c>
      <c r="T28" s="119" t="s">
        <v>126</v>
      </c>
      <c r="U28" s="113">
        <v>5</v>
      </c>
      <c r="V28" s="110">
        <v>7</v>
      </c>
      <c r="W28" s="110">
        <f t="shared" si="11"/>
        <v>1.3099999999999996</v>
      </c>
      <c r="X28" s="110">
        <f t="shared" si="12"/>
        <v>8.3099999999999987</v>
      </c>
      <c r="Y28" s="92"/>
      <c r="Z28" s="5"/>
      <c r="AB28" s="92"/>
      <c r="AC28" s="5"/>
      <c r="AD28" s="93"/>
      <c r="AE28" s="92"/>
      <c r="AF28" s="5"/>
      <c r="AG28" s="93"/>
      <c r="AH28" s="92"/>
      <c r="AI28" s="5"/>
      <c r="AJ28" s="93"/>
      <c r="AK28" s="92"/>
      <c r="AL28" s="5" t="s">
        <v>134</v>
      </c>
      <c r="AM28" s="144">
        <v>41358</v>
      </c>
      <c r="AN28" s="140">
        <v>17.46</v>
      </c>
      <c r="AO28" s="140">
        <f t="shared" si="13"/>
        <v>100.11564</v>
      </c>
      <c r="AP28" s="141" t="s">
        <v>155</v>
      </c>
      <c r="AQ28" s="140">
        <v>11.5</v>
      </c>
      <c r="AR28" s="140">
        <v>6.25</v>
      </c>
      <c r="AS28" s="140">
        <f t="shared" si="14"/>
        <v>5.9600000000000009</v>
      </c>
      <c r="AT28" s="145">
        <f t="shared" si="15"/>
        <v>12.21</v>
      </c>
      <c r="AU28" s="92"/>
      <c r="AV28" s="172" t="s">
        <v>137</v>
      </c>
      <c r="AW28" s="173">
        <v>41389</v>
      </c>
      <c r="AX28" s="174">
        <v>47.2</v>
      </c>
      <c r="AY28" s="174">
        <f t="shared" si="16"/>
        <v>270.64480000000003</v>
      </c>
      <c r="AZ28" s="175" t="s">
        <v>31</v>
      </c>
      <c r="BA28" s="174">
        <v>24</v>
      </c>
      <c r="BB28" s="174">
        <v>4.75</v>
      </c>
      <c r="BC28" s="174">
        <f t="shared" si="17"/>
        <v>23.200000000000003</v>
      </c>
      <c r="BD28" s="176">
        <f t="shared" si="41"/>
        <v>27.950000000000003</v>
      </c>
      <c r="BE28" s="176">
        <f t="shared" si="18"/>
        <v>49.152542372881356</v>
      </c>
      <c r="BH28" s="203">
        <v>41419</v>
      </c>
      <c r="BI28" s="204">
        <v>22.5</v>
      </c>
      <c r="BJ28" s="204">
        <f t="shared" si="19"/>
        <v>129.01499999999999</v>
      </c>
      <c r="BK28" s="205" t="s">
        <v>168</v>
      </c>
      <c r="BL28" s="204">
        <v>8.25</v>
      </c>
      <c r="BM28" s="204">
        <v>6.25</v>
      </c>
      <c r="BN28" s="204">
        <f t="shared" si="20"/>
        <v>14.25</v>
      </c>
      <c r="BO28" s="248">
        <f t="shared" si="21"/>
        <v>12.454499999999999</v>
      </c>
      <c r="BP28" s="206">
        <f t="shared" si="42"/>
        <v>20.5</v>
      </c>
      <c r="BQ28" s="206">
        <f t="shared" si="22"/>
        <v>63.333333333333329</v>
      </c>
      <c r="BT28" s="230">
        <v>41450</v>
      </c>
      <c r="BU28" s="231">
        <v>11.8</v>
      </c>
      <c r="BV28" s="231">
        <f t="shared" si="23"/>
        <v>67.661200000000008</v>
      </c>
      <c r="BW28" s="296" t="s">
        <v>236</v>
      </c>
      <c r="BX28" s="231">
        <v>3.75</v>
      </c>
      <c r="BY28" s="231">
        <v>3.75</v>
      </c>
      <c r="BZ28" s="276">
        <f t="shared" si="24"/>
        <v>8.0500000000000007</v>
      </c>
      <c r="CA28" s="259">
        <f t="shared" si="25"/>
        <v>7.0357000000000003</v>
      </c>
      <c r="CB28" s="229">
        <f t="shared" si="0"/>
        <v>11.8</v>
      </c>
      <c r="CC28" s="229">
        <f t="shared" si="1"/>
        <v>68.220338983050851</v>
      </c>
      <c r="CF28" s="278">
        <v>41480</v>
      </c>
      <c r="CG28" s="317">
        <v>21</v>
      </c>
      <c r="CH28" s="279">
        <f t="shared" si="26"/>
        <v>120.414</v>
      </c>
      <c r="CI28" s="280" t="s">
        <v>244</v>
      </c>
      <c r="CJ28" s="279">
        <v>9</v>
      </c>
      <c r="CK28" s="279">
        <v>4</v>
      </c>
      <c r="CL28" s="279">
        <f t="shared" si="27"/>
        <v>12</v>
      </c>
      <c r="CM28" s="281">
        <f t="shared" si="28"/>
        <v>10.488</v>
      </c>
      <c r="CN28" s="282">
        <f t="shared" si="2"/>
        <v>16</v>
      </c>
      <c r="CO28" s="282">
        <f t="shared" si="3"/>
        <v>57.142857142857139</v>
      </c>
      <c r="CR28" s="318">
        <v>41511</v>
      </c>
      <c r="CS28" s="319">
        <v>41.8</v>
      </c>
      <c r="CT28" s="320">
        <f t="shared" si="43"/>
        <v>239.68119999999999</v>
      </c>
      <c r="CU28" s="347" t="s">
        <v>167</v>
      </c>
      <c r="CV28" s="343">
        <v>29.5</v>
      </c>
      <c r="CW28" s="319">
        <v>3.25</v>
      </c>
      <c r="CX28" s="319">
        <f t="shared" si="44"/>
        <v>12.299999999999997</v>
      </c>
      <c r="CY28" s="320">
        <f t="shared" si="31"/>
        <v>10.750199999999998</v>
      </c>
      <c r="CZ28" s="321">
        <f t="shared" si="4"/>
        <v>15.549999999999997</v>
      </c>
      <c r="DA28" s="321">
        <f t="shared" si="45"/>
        <v>29.425837320574153</v>
      </c>
      <c r="DD28" s="349">
        <v>41542</v>
      </c>
      <c r="DE28" s="350">
        <v>26.8</v>
      </c>
      <c r="DF28" s="351">
        <f t="shared" si="46"/>
        <v>153.6712</v>
      </c>
      <c r="DG28" s="355" t="s">
        <v>167</v>
      </c>
      <c r="DH28" s="353">
        <v>15.5</v>
      </c>
      <c r="DI28" s="350">
        <v>3.5</v>
      </c>
      <c r="DJ28" s="350">
        <f t="shared" si="53"/>
        <v>11.3</v>
      </c>
      <c r="DK28" s="351">
        <f t="shared" si="34"/>
        <v>9.8762000000000008</v>
      </c>
      <c r="DL28" s="354">
        <f t="shared" si="54"/>
        <v>14.8</v>
      </c>
      <c r="DM28" s="354">
        <f t="shared" si="48"/>
        <v>42.164179104477611</v>
      </c>
      <c r="DO28" s="375">
        <v>41572</v>
      </c>
      <c r="DP28" s="376">
        <v>21.41</v>
      </c>
      <c r="DQ28" s="377">
        <f t="shared" si="49"/>
        <v>122.76494</v>
      </c>
      <c r="DR28" s="381" t="s">
        <v>161</v>
      </c>
      <c r="DS28" s="379">
        <v>6.25</v>
      </c>
      <c r="DT28" s="376">
        <v>6.25</v>
      </c>
      <c r="DU28" s="376">
        <f t="shared" si="55"/>
        <v>15.16</v>
      </c>
      <c r="DV28" s="377">
        <f t="shared" si="37"/>
        <v>13.249840000000001</v>
      </c>
      <c r="DW28" s="380">
        <f t="shared" si="56"/>
        <v>21.41</v>
      </c>
      <c r="DX28" s="413"/>
      <c r="DY28" s="426">
        <v>41603</v>
      </c>
      <c r="DZ28" s="427"/>
      <c r="EA28" s="428">
        <f t="shared" si="51"/>
        <v>0</v>
      </c>
      <c r="EB28" s="432"/>
      <c r="EC28" s="430"/>
      <c r="ED28" s="427"/>
      <c r="EE28" s="427">
        <f t="shared" si="57"/>
        <v>0</v>
      </c>
      <c r="EF28" s="428">
        <f t="shared" si="40"/>
        <v>0</v>
      </c>
      <c r="EG28" s="431">
        <f t="shared" si="58"/>
        <v>0</v>
      </c>
    </row>
    <row r="29" spans="2:137" ht="13.5" customHeight="1">
      <c r="B29" s="85">
        <v>41300</v>
      </c>
      <c r="C29" s="86">
        <v>0</v>
      </c>
      <c r="D29" s="87" t="s">
        <v>98</v>
      </c>
      <c r="E29" s="86">
        <v>0</v>
      </c>
      <c r="F29" s="86">
        <v>9.5</v>
      </c>
      <c r="G29" s="88">
        <f t="shared" si="10"/>
        <v>0</v>
      </c>
      <c r="H29" s="77"/>
      <c r="P29" s="50"/>
      <c r="Q29" s="50"/>
      <c r="R29" s="116">
        <v>41331</v>
      </c>
      <c r="S29" s="110">
        <v>2.25</v>
      </c>
      <c r="T29" s="119" t="s">
        <v>126</v>
      </c>
      <c r="U29" s="113">
        <v>2</v>
      </c>
      <c r="V29" s="110">
        <v>8.5</v>
      </c>
      <c r="W29" s="110">
        <f t="shared" si="11"/>
        <v>0.25</v>
      </c>
      <c r="X29" s="110">
        <f t="shared" si="12"/>
        <v>8.75</v>
      </c>
      <c r="Y29" s="92"/>
      <c r="Z29" s="5"/>
      <c r="AB29" s="92"/>
      <c r="AC29" s="5"/>
      <c r="AD29" s="93"/>
      <c r="AE29" s="92"/>
      <c r="AF29" s="5"/>
      <c r="AG29" s="93"/>
      <c r="AH29" s="92"/>
      <c r="AI29" s="5"/>
      <c r="AJ29" s="93"/>
      <c r="AK29" s="92"/>
      <c r="AL29" s="5" t="s">
        <v>135</v>
      </c>
      <c r="AM29" s="144">
        <v>41359</v>
      </c>
      <c r="AN29" s="140">
        <v>13.3</v>
      </c>
      <c r="AO29" s="140">
        <f t="shared" si="13"/>
        <v>76.262200000000007</v>
      </c>
      <c r="AP29" s="141" t="s">
        <v>155</v>
      </c>
      <c r="AQ29" s="140">
        <v>8.75</v>
      </c>
      <c r="AR29" s="140">
        <v>7</v>
      </c>
      <c r="AS29" s="140">
        <f t="shared" si="14"/>
        <v>4.5500000000000007</v>
      </c>
      <c r="AT29" s="145">
        <f t="shared" si="15"/>
        <v>11.55</v>
      </c>
      <c r="AU29" s="92"/>
      <c r="AV29" s="172" t="s">
        <v>138</v>
      </c>
      <c r="AW29" s="173">
        <v>41390</v>
      </c>
      <c r="AX29" s="174">
        <v>55.8</v>
      </c>
      <c r="AY29" s="174">
        <f t="shared" si="16"/>
        <v>319.9572</v>
      </c>
      <c r="AZ29" s="175" t="s">
        <v>26</v>
      </c>
      <c r="BA29" s="174">
        <v>39</v>
      </c>
      <c r="BB29" s="174">
        <v>4</v>
      </c>
      <c r="BC29" s="174">
        <f t="shared" si="17"/>
        <v>16.799999999999997</v>
      </c>
      <c r="BD29" s="176">
        <f t="shared" si="41"/>
        <v>20.799999999999997</v>
      </c>
      <c r="BE29" s="176">
        <f t="shared" si="18"/>
        <v>30.107526881720425</v>
      </c>
      <c r="BH29" s="203">
        <v>41420</v>
      </c>
      <c r="BI29" s="204">
        <v>53.5</v>
      </c>
      <c r="BJ29" s="204">
        <f t="shared" si="19"/>
        <v>306.76900000000001</v>
      </c>
      <c r="BK29" s="205" t="s">
        <v>31</v>
      </c>
      <c r="BL29" s="204">
        <v>29</v>
      </c>
      <c r="BM29" s="204">
        <v>3.5</v>
      </c>
      <c r="BN29" s="204">
        <f t="shared" si="20"/>
        <v>24.5</v>
      </c>
      <c r="BO29" s="248">
        <f t="shared" si="21"/>
        <v>21.413</v>
      </c>
      <c r="BP29" s="206">
        <f t="shared" si="42"/>
        <v>28</v>
      </c>
      <c r="BQ29" s="206">
        <f t="shared" si="22"/>
        <v>45.794392523364486</v>
      </c>
      <c r="BT29" s="230">
        <v>41451</v>
      </c>
      <c r="BU29" s="231">
        <v>17.28</v>
      </c>
      <c r="BV29" s="231">
        <f t="shared" si="23"/>
        <v>99.083520000000007</v>
      </c>
      <c r="BW29" s="296" t="s">
        <v>236</v>
      </c>
      <c r="BX29" s="231">
        <v>7</v>
      </c>
      <c r="BY29" s="231">
        <v>5.25</v>
      </c>
      <c r="BZ29" s="276">
        <f t="shared" si="24"/>
        <v>10.280000000000001</v>
      </c>
      <c r="CA29" s="259">
        <f t="shared" si="25"/>
        <v>8.9847200000000011</v>
      </c>
      <c r="CB29" s="229">
        <f t="shared" si="0"/>
        <v>15.530000000000001</v>
      </c>
      <c r="CC29" s="229">
        <f t="shared" si="1"/>
        <v>59.490740740740748</v>
      </c>
      <c r="CF29" s="278">
        <v>41481</v>
      </c>
      <c r="CG29" s="317">
        <v>55.4</v>
      </c>
      <c r="CH29" s="279">
        <f t="shared" si="26"/>
        <v>317.66359999999997</v>
      </c>
      <c r="CI29" s="280" t="s">
        <v>26</v>
      </c>
      <c r="CJ29" s="279">
        <v>45.5</v>
      </c>
      <c r="CK29" s="279">
        <v>2</v>
      </c>
      <c r="CL29" s="279">
        <f t="shared" si="27"/>
        <v>9.8999999999999986</v>
      </c>
      <c r="CM29" s="281">
        <f t="shared" si="28"/>
        <v>8.6525999999999996</v>
      </c>
      <c r="CN29" s="282">
        <f t="shared" si="2"/>
        <v>11.899999999999999</v>
      </c>
      <c r="CO29" s="282">
        <f t="shared" si="3"/>
        <v>17.870036101083031</v>
      </c>
      <c r="CR29" s="318">
        <v>41512</v>
      </c>
      <c r="CS29" s="319">
        <v>20.170000000000002</v>
      </c>
      <c r="CT29" s="320">
        <f t="shared" si="43"/>
        <v>115.65478000000002</v>
      </c>
      <c r="CU29" s="347" t="s">
        <v>271</v>
      </c>
      <c r="CV29" s="343">
        <v>7.75</v>
      </c>
      <c r="CW29" s="319">
        <v>3.75</v>
      </c>
      <c r="CX29" s="319">
        <f t="shared" si="44"/>
        <v>12.420000000000002</v>
      </c>
      <c r="CY29" s="320">
        <f t="shared" si="31"/>
        <v>10.855080000000001</v>
      </c>
      <c r="CZ29" s="321">
        <f t="shared" si="4"/>
        <v>16.170000000000002</v>
      </c>
      <c r="DA29" s="321">
        <f t="shared" si="45"/>
        <v>61.576598909271198</v>
      </c>
      <c r="DD29" s="349">
        <v>41543</v>
      </c>
      <c r="DE29" s="350">
        <v>7.95</v>
      </c>
      <c r="DF29" s="351">
        <f t="shared" si="46"/>
        <v>45.585300000000004</v>
      </c>
      <c r="DG29" s="355" t="s">
        <v>273</v>
      </c>
      <c r="DH29" s="353">
        <v>2</v>
      </c>
      <c r="DI29" s="350">
        <v>5</v>
      </c>
      <c r="DJ29" s="350">
        <f t="shared" si="53"/>
        <v>5.95</v>
      </c>
      <c r="DK29" s="351">
        <f t="shared" si="34"/>
        <v>5.2003000000000004</v>
      </c>
      <c r="DL29" s="354">
        <f t="shared" si="54"/>
        <v>10.95</v>
      </c>
      <c r="DM29" s="354">
        <f t="shared" si="48"/>
        <v>74.842767295597497</v>
      </c>
      <c r="DO29" s="375">
        <v>41573</v>
      </c>
      <c r="DP29" s="376">
        <v>29.2</v>
      </c>
      <c r="DQ29" s="377">
        <f t="shared" si="49"/>
        <v>167.43279999999999</v>
      </c>
      <c r="DR29" s="381" t="s">
        <v>31</v>
      </c>
      <c r="DS29" s="379">
        <v>14.5</v>
      </c>
      <c r="DT29" s="376">
        <v>3.75</v>
      </c>
      <c r="DU29" s="376">
        <f t="shared" si="55"/>
        <v>14.7</v>
      </c>
      <c r="DV29" s="377">
        <f t="shared" si="37"/>
        <v>12.847799999999999</v>
      </c>
      <c r="DW29" s="380">
        <f t="shared" si="56"/>
        <v>18.45</v>
      </c>
      <c r="DX29" s="413"/>
      <c r="DY29" s="426">
        <v>41604</v>
      </c>
      <c r="DZ29" s="427"/>
      <c r="EA29" s="428">
        <f t="shared" si="51"/>
        <v>0</v>
      </c>
      <c r="EB29" s="432"/>
      <c r="EC29" s="430"/>
      <c r="ED29" s="427"/>
      <c r="EE29" s="427">
        <f t="shared" si="57"/>
        <v>0</v>
      </c>
      <c r="EF29" s="428">
        <f t="shared" si="40"/>
        <v>0</v>
      </c>
      <c r="EG29" s="431">
        <f t="shared" si="58"/>
        <v>0</v>
      </c>
    </row>
    <row r="30" spans="2:137" ht="13.5" customHeight="1">
      <c r="B30" s="85">
        <v>41301</v>
      </c>
      <c r="C30" s="86">
        <v>0.02</v>
      </c>
      <c r="D30" s="87" t="s">
        <v>98</v>
      </c>
      <c r="E30" s="86">
        <v>0.01</v>
      </c>
      <c r="F30" s="86">
        <v>8.75</v>
      </c>
      <c r="G30" s="88">
        <f t="shared" si="10"/>
        <v>0.01</v>
      </c>
      <c r="H30" s="77"/>
      <c r="I30" s="147"/>
      <c r="J30" s="148"/>
      <c r="K30" s="148"/>
      <c r="L30" s="149"/>
      <c r="M30" s="55"/>
      <c r="N30" s="55"/>
      <c r="O30" s="55"/>
      <c r="P30" s="50"/>
      <c r="Q30" s="50"/>
      <c r="R30" s="116">
        <v>41332</v>
      </c>
      <c r="S30" s="110">
        <v>6.94</v>
      </c>
      <c r="T30" s="119" t="s">
        <v>126</v>
      </c>
      <c r="U30" s="113">
        <v>5.5</v>
      </c>
      <c r="V30" s="110">
        <v>6.25</v>
      </c>
      <c r="W30" s="110">
        <f t="shared" si="11"/>
        <v>1.4400000000000004</v>
      </c>
      <c r="X30" s="110">
        <f t="shared" si="12"/>
        <v>7.69</v>
      </c>
      <c r="Y30" s="92"/>
      <c r="Z30" s="5"/>
      <c r="AB30" s="92"/>
      <c r="AC30" s="5"/>
      <c r="AD30" s="93"/>
      <c r="AE30" s="92"/>
      <c r="AF30" s="5"/>
      <c r="AG30" s="93"/>
      <c r="AH30" s="92"/>
      <c r="AI30" s="5"/>
      <c r="AJ30" s="93"/>
      <c r="AK30" s="92"/>
      <c r="AL30" s="5" t="s">
        <v>136</v>
      </c>
      <c r="AM30" s="144">
        <v>41360</v>
      </c>
      <c r="AN30" s="140">
        <v>13.19</v>
      </c>
      <c r="AO30" s="140">
        <f t="shared" si="13"/>
        <v>75.63145999999999</v>
      </c>
      <c r="AP30" s="141" t="s">
        <v>155</v>
      </c>
      <c r="AQ30" s="140">
        <v>10</v>
      </c>
      <c r="AR30" s="140">
        <v>7.75</v>
      </c>
      <c r="AS30" s="140">
        <f t="shared" si="14"/>
        <v>3.1899999999999995</v>
      </c>
      <c r="AT30" s="145">
        <f t="shared" si="15"/>
        <v>10.94</v>
      </c>
      <c r="AU30" s="92"/>
      <c r="AV30" s="172" t="s">
        <v>132</v>
      </c>
      <c r="AW30" s="173">
        <v>41391</v>
      </c>
      <c r="AX30" s="174">
        <v>36.03</v>
      </c>
      <c r="AY30" s="174">
        <f t="shared" si="16"/>
        <v>206.59602000000001</v>
      </c>
      <c r="AZ30" s="175" t="s">
        <v>167</v>
      </c>
      <c r="BA30" s="174">
        <v>26.25</v>
      </c>
      <c r="BB30" s="174">
        <v>5.75</v>
      </c>
      <c r="BC30" s="174">
        <f t="shared" si="17"/>
        <v>9.7800000000000011</v>
      </c>
      <c r="BD30" s="176">
        <f t="shared" si="41"/>
        <v>15.530000000000001</v>
      </c>
      <c r="BE30" s="176">
        <f>BC30/AX30*100</f>
        <v>27.144046627810159</v>
      </c>
      <c r="BH30" s="203">
        <v>41421</v>
      </c>
      <c r="BI30" s="204">
        <v>27.12</v>
      </c>
      <c r="BJ30" s="204">
        <f t="shared" si="19"/>
        <v>155.50608</v>
      </c>
      <c r="BK30" s="205" t="s">
        <v>168</v>
      </c>
      <c r="BL30" s="204">
        <v>12.75</v>
      </c>
      <c r="BM30" s="204">
        <v>4.5</v>
      </c>
      <c r="BN30" s="204">
        <f t="shared" si="20"/>
        <v>14.370000000000001</v>
      </c>
      <c r="BO30" s="248">
        <f t="shared" si="21"/>
        <v>12.559380000000001</v>
      </c>
      <c r="BP30" s="206">
        <f t="shared" si="42"/>
        <v>18.87</v>
      </c>
      <c r="BQ30" s="206">
        <f t="shared" si="22"/>
        <v>52.986725663716818</v>
      </c>
      <c r="BT30" s="230">
        <v>41452</v>
      </c>
      <c r="BU30" s="231">
        <v>36.340000000000003</v>
      </c>
      <c r="BV30" s="231">
        <f t="shared" si="23"/>
        <v>208.37356000000003</v>
      </c>
      <c r="BW30" s="296" t="s">
        <v>167</v>
      </c>
      <c r="BX30" s="231">
        <v>14.75</v>
      </c>
      <c r="BY30" s="231">
        <v>3.5</v>
      </c>
      <c r="BZ30" s="276">
        <f t="shared" si="24"/>
        <v>21.590000000000003</v>
      </c>
      <c r="CA30" s="259">
        <f t="shared" si="25"/>
        <v>18.869660000000003</v>
      </c>
      <c r="CB30" s="229">
        <f t="shared" si="0"/>
        <v>25.090000000000003</v>
      </c>
      <c r="CC30" s="229">
        <f t="shared" si="1"/>
        <v>59.411117226197028</v>
      </c>
      <c r="CF30" s="278">
        <v>41482</v>
      </c>
      <c r="CG30" s="317">
        <v>41</v>
      </c>
      <c r="CH30" s="279">
        <f t="shared" si="26"/>
        <v>235.09399999999999</v>
      </c>
      <c r="CI30" s="280" t="s">
        <v>259</v>
      </c>
      <c r="CJ30" s="279">
        <v>29.25</v>
      </c>
      <c r="CK30" s="279">
        <v>2.75</v>
      </c>
      <c r="CL30" s="279">
        <f t="shared" si="27"/>
        <v>11.75</v>
      </c>
      <c r="CM30" s="281">
        <f t="shared" si="28"/>
        <v>10.269500000000001</v>
      </c>
      <c r="CN30" s="282">
        <f t="shared" si="2"/>
        <v>14.5</v>
      </c>
      <c r="CO30" s="282">
        <f t="shared" si="3"/>
        <v>28.658536585365852</v>
      </c>
      <c r="CR30" s="318">
        <v>41513</v>
      </c>
      <c r="CS30" s="319">
        <v>25</v>
      </c>
      <c r="CT30" s="320">
        <f t="shared" si="43"/>
        <v>143.35</v>
      </c>
      <c r="CU30" s="347" t="s">
        <v>271</v>
      </c>
      <c r="CV30" s="343">
        <v>14.75</v>
      </c>
      <c r="CW30" s="319">
        <v>5</v>
      </c>
      <c r="CX30" s="319">
        <f t="shared" si="44"/>
        <v>10.25</v>
      </c>
      <c r="CY30" s="320">
        <f t="shared" si="31"/>
        <v>8.9585000000000008</v>
      </c>
      <c r="CZ30" s="321">
        <f t="shared" si="4"/>
        <v>15.25</v>
      </c>
      <c r="DA30" s="321">
        <f t="shared" si="45"/>
        <v>41</v>
      </c>
      <c r="DD30" s="349">
        <v>41544</v>
      </c>
      <c r="DE30" s="350">
        <v>28.1</v>
      </c>
      <c r="DF30" s="351">
        <f t="shared" si="46"/>
        <v>161.12540000000001</v>
      </c>
      <c r="DG30" s="355" t="s">
        <v>167</v>
      </c>
      <c r="DH30" s="353">
        <v>9.75</v>
      </c>
      <c r="DI30" s="350">
        <v>4</v>
      </c>
      <c r="DJ30" s="350">
        <f t="shared" si="53"/>
        <v>18.350000000000001</v>
      </c>
      <c r="DK30" s="351">
        <f t="shared" si="34"/>
        <v>16.0379</v>
      </c>
      <c r="DL30" s="354">
        <f t="shared" si="54"/>
        <v>22.35</v>
      </c>
      <c r="DM30" s="354">
        <f t="shared" si="48"/>
        <v>65.302491103202854</v>
      </c>
      <c r="DO30" s="375">
        <v>41574</v>
      </c>
      <c r="DP30" s="376">
        <v>25.24</v>
      </c>
      <c r="DQ30" s="377">
        <f t="shared" si="49"/>
        <v>144.72615999999999</v>
      </c>
      <c r="DR30" s="381" t="s">
        <v>31</v>
      </c>
      <c r="DS30" s="379">
        <v>6.5</v>
      </c>
      <c r="DT30" s="376">
        <v>5.5</v>
      </c>
      <c r="DU30" s="376">
        <f t="shared" si="55"/>
        <v>18.739999999999998</v>
      </c>
      <c r="DV30" s="377">
        <f t="shared" si="37"/>
        <v>16.37876</v>
      </c>
      <c r="DW30" s="380">
        <f t="shared" si="56"/>
        <v>24.24</v>
      </c>
      <c r="DX30" s="413"/>
      <c r="DY30" s="426">
        <v>41605</v>
      </c>
      <c r="DZ30" s="427"/>
      <c r="EA30" s="428">
        <f t="shared" si="51"/>
        <v>0</v>
      </c>
      <c r="EB30" s="432"/>
      <c r="EC30" s="430"/>
      <c r="ED30" s="427"/>
      <c r="EE30" s="427">
        <f t="shared" si="57"/>
        <v>0</v>
      </c>
      <c r="EF30" s="428">
        <f t="shared" si="40"/>
        <v>0</v>
      </c>
      <c r="EG30" s="431">
        <f t="shared" si="58"/>
        <v>0</v>
      </c>
    </row>
    <row r="31" spans="2:137" ht="13.5" customHeight="1" thickBot="1">
      <c r="B31" s="85">
        <v>41302</v>
      </c>
      <c r="C31" s="86">
        <v>0</v>
      </c>
      <c r="D31" s="87" t="s">
        <v>98</v>
      </c>
      <c r="E31" s="86">
        <v>0</v>
      </c>
      <c r="F31" s="86">
        <v>9.75</v>
      </c>
      <c r="G31" s="88">
        <f t="shared" si="10"/>
        <v>0</v>
      </c>
      <c r="H31" s="77"/>
      <c r="I31" s="147"/>
      <c r="J31" s="147"/>
      <c r="K31" s="147"/>
      <c r="L31" s="149"/>
      <c r="M31" s="55"/>
      <c r="N31" s="55"/>
      <c r="O31" s="55"/>
      <c r="P31" s="50"/>
      <c r="Q31" s="50"/>
      <c r="R31" s="117">
        <v>41333</v>
      </c>
      <c r="S31" s="111">
        <v>15.5</v>
      </c>
      <c r="T31" s="120" t="s">
        <v>129</v>
      </c>
      <c r="U31" s="114">
        <v>13.25</v>
      </c>
      <c r="V31" s="111">
        <v>5</v>
      </c>
      <c r="W31" s="111">
        <f t="shared" si="11"/>
        <v>2.25</v>
      </c>
      <c r="X31" s="111">
        <f t="shared" si="12"/>
        <v>7.25</v>
      </c>
      <c r="Y31" s="92"/>
      <c r="Z31" s="5"/>
      <c r="AB31" s="92"/>
      <c r="AC31" s="5"/>
      <c r="AD31" s="93"/>
      <c r="AE31" s="92"/>
      <c r="AF31" s="5"/>
      <c r="AG31" s="93"/>
      <c r="AH31" s="92"/>
      <c r="AI31" s="5"/>
      <c r="AJ31" s="93"/>
      <c r="AK31" s="92"/>
      <c r="AL31" s="5" t="s">
        <v>137</v>
      </c>
      <c r="AM31" s="144">
        <v>41361</v>
      </c>
      <c r="AN31" s="140">
        <v>12.33</v>
      </c>
      <c r="AO31" s="140">
        <f t="shared" si="13"/>
        <v>70.700220000000002</v>
      </c>
      <c r="AP31" s="141" t="s">
        <v>155</v>
      </c>
      <c r="AQ31" s="140">
        <v>7.5</v>
      </c>
      <c r="AR31" s="140">
        <v>9</v>
      </c>
      <c r="AS31" s="140">
        <f t="shared" si="14"/>
        <v>4.83</v>
      </c>
      <c r="AT31" s="145">
        <f t="shared" si="15"/>
        <v>13.83</v>
      </c>
      <c r="AU31" s="92"/>
      <c r="AV31" s="172" t="s">
        <v>133</v>
      </c>
      <c r="AW31" s="173">
        <v>41392</v>
      </c>
      <c r="AX31" s="174">
        <v>6.7</v>
      </c>
      <c r="AY31" s="174">
        <f t="shared" si="16"/>
        <v>38.4178</v>
      </c>
      <c r="AZ31" s="175" t="s">
        <v>168</v>
      </c>
      <c r="BA31" s="174">
        <v>1.25</v>
      </c>
      <c r="BB31" s="174">
        <v>9.5</v>
      </c>
      <c r="BC31" s="174">
        <f>AX31-BA31</f>
        <v>5.45</v>
      </c>
      <c r="BD31" s="176">
        <f>BB31+BC31</f>
        <v>14.95</v>
      </c>
      <c r="BE31" s="176">
        <f t="shared" si="18"/>
        <v>81.343283582089555</v>
      </c>
      <c r="BH31" s="203">
        <v>41422</v>
      </c>
      <c r="BI31" s="204">
        <v>20.9</v>
      </c>
      <c r="BJ31" s="204">
        <f t="shared" si="19"/>
        <v>119.84059999999999</v>
      </c>
      <c r="BK31" s="205" t="s">
        <v>168</v>
      </c>
      <c r="BL31" s="204">
        <v>12.5</v>
      </c>
      <c r="BM31" s="204">
        <v>4.25</v>
      </c>
      <c r="BN31" s="204">
        <f t="shared" si="20"/>
        <v>8.3999999999999986</v>
      </c>
      <c r="BO31" s="248">
        <f t="shared" si="21"/>
        <v>7.3415999999999988</v>
      </c>
      <c r="BP31" s="206">
        <f t="shared" si="42"/>
        <v>12.649999999999999</v>
      </c>
      <c r="BQ31" s="206">
        <f t="shared" si="22"/>
        <v>40.191387559808604</v>
      </c>
      <c r="BT31" s="230">
        <v>41453</v>
      </c>
      <c r="BU31" s="231">
        <v>17</v>
      </c>
      <c r="BV31" s="231">
        <f t="shared" si="23"/>
        <v>97.477999999999994</v>
      </c>
      <c r="BW31" s="296" t="s">
        <v>236</v>
      </c>
      <c r="BX31" s="231">
        <v>10.25</v>
      </c>
      <c r="BY31" s="231">
        <v>3.5</v>
      </c>
      <c r="BZ31" s="276">
        <f t="shared" si="24"/>
        <v>6.75</v>
      </c>
      <c r="CA31" s="259">
        <f t="shared" si="25"/>
        <v>5.8994999999999997</v>
      </c>
      <c r="CB31" s="229">
        <f t="shared" si="0"/>
        <v>10.25</v>
      </c>
      <c r="CC31" s="229">
        <f t="shared" si="1"/>
        <v>39.705882352941174</v>
      </c>
      <c r="CF31" s="278">
        <v>41483</v>
      </c>
      <c r="CG31" s="317">
        <v>54.1</v>
      </c>
      <c r="CH31" s="279">
        <f t="shared" si="26"/>
        <v>310.20940000000002</v>
      </c>
      <c r="CI31" s="280" t="s">
        <v>260</v>
      </c>
      <c r="CJ31" s="279">
        <v>31</v>
      </c>
      <c r="CK31" s="279">
        <v>2.5</v>
      </c>
      <c r="CL31" s="279">
        <f t="shared" si="27"/>
        <v>23.1</v>
      </c>
      <c r="CM31" s="281">
        <f t="shared" si="28"/>
        <v>20.189400000000003</v>
      </c>
      <c r="CN31" s="282">
        <f t="shared" si="2"/>
        <v>25.6</v>
      </c>
      <c r="CO31" s="282">
        <f t="shared" si="3"/>
        <v>42.698706099815162</v>
      </c>
      <c r="CR31" s="318">
        <v>41514</v>
      </c>
      <c r="CS31" s="319">
        <v>15.9</v>
      </c>
      <c r="CT31" s="320">
        <f t="shared" si="43"/>
        <v>91.170600000000007</v>
      </c>
      <c r="CU31" s="347" t="s">
        <v>168</v>
      </c>
      <c r="CV31" s="343">
        <v>4.5</v>
      </c>
      <c r="CW31" s="319">
        <v>3.25</v>
      </c>
      <c r="CX31" s="319">
        <f t="shared" si="44"/>
        <v>11.4</v>
      </c>
      <c r="CY31" s="320">
        <f t="shared" si="31"/>
        <v>9.9635999999999996</v>
      </c>
      <c r="CZ31" s="321">
        <f t="shared" si="4"/>
        <v>14.65</v>
      </c>
      <c r="DA31" s="321">
        <f t="shared" si="45"/>
        <v>71.698113207547166</v>
      </c>
      <c r="DD31" s="349">
        <v>41545</v>
      </c>
      <c r="DE31" s="350">
        <v>29</v>
      </c>
      <c r="DF31" s="351">
        <f t="shared" si="46"/>
        <v>166.286</v>
      </c>
      <c r="DG31" s="355" t="s">
        <v>167</v>
      </c>
      <c r="DH31" s="353">
        <v>11</v>
      </c>
      <c r="DI31" s="350">
        <v>4.75</v>
      </c>
      <c r="DJ31" s="350">
        <f t="shared" si="53"/>
        <v>18</v>
      </c>
      <c r="DK31" s="351">
        <f t="shared" si="34"/>
        <v>15.731999999999999</v>
      </c>
      <c r="DL31" s="354">
        <f t="shared" si="54"/>
        <v>22.75</v>
      </c>
      <c r="DM31" s="354">
        <f t="shared" si="48"/>
        <v>62.068965517241381</v>
      </c>
      <c r="DO31" s="375">
        <v>41575</v>
      </c>
      <c r="DP31" s="376">
        <v>20.14</v>
      </c>
      <c r="DQ31" s="377">
        <f t="shared" si="49"/>
        <v>115.48276</v>
      </c>
      <c r="DR31" s="381" t="s">
        <v>167</v>
      </c>
      <c r="DS31" s="379">
        <v>7.75</v>
      </c>
      <c r="DT31" s="376">
        <v>4.25</v>
      </c>
      <c r="DU31" s="376">
        <f t="shared" si="55"/>
        <v>12.39</v>
      </c>
      <c r="DV31" s="377">
        <f t="shared" si="37"/>
        <v>10.828860000000001</v>
      </c>
      <c r="DW31" s="380">
        <f t="shared" si="56"/>
        <v>16.64</v>
      </c>
      <c r="DX31" s="413"/>
      <c r="DY31" s="426">
        <v>41606</v>
      </c>
      <c r="DZ31" s="427"/>
      <c r="EA31" s="428">
        <f t="shared" si="51"/>
        <v>0</v>
      </c>
      <c r="EB31" s="432"/>
      <c r="EC31" s="430"/>
      <c r="ED31" s="427"/>
      <c r="EE31" s="427">
        <f t="shared" si="57"/>
        <v>0</v>
      </c>
      <c r="EF31" s="428">
        <f t="shared" si="40"/>
        <v>0</v>
      </c>
      <c r="EG31" s="431">
        <f t="shared" si="58"/>
        <v>0</v>
      </c>
    </row>
    <row r="32" spans="2:137" ht="13.5" customHeight="1">
      <c r="B32" s="85">
        <v>41303</v>
      </c>
      <c r="C32" s="86">
        <v>0.14000000000000001</v>
      </c>
      <c r="D32" s="87" t="s">
        <v>99</v>
      </c>
      <c r="E32" s="86">
        <v>0.14000000000000001</v>
      </c>
      <c r="F32" s="86">
        <v>9.5</v>
      </c>
      <c r="G32" s="88">
        <f>C32-E32</f>
        <v>0</v>
      </c>
      <c r="H32" s="77"/>
      <c r="I32" s="147"/>
      <c r="J32" s="147"/>
      <c r="K32" s="147"/>
      <c r="L32" s="149"/>
      <c r="M32" s="55"/>
      <c r="N32" s="55"/>
      <c r="O32" s="55"/>
      <c r="P32" s="50"/>
      <c r="Q32" s="50"/>
      <c r="R32" s="121"/>
      <c r="S32" s="122" t="s">
        <v>114</v>
      </c>
      <c r="T32" s="123"/>
      <c r="U32" s="122" t="s">
        <v>92</v>
      </c>
      <c r="V32" s="122" t="s">
        <v>91</v>
      </c>
      <c r="W32" s="122" t="s">
        <v>82</v>
      </c>
      <c r="X32" s="124" t="s">
        <v>112</v>
      </c>
      <c r="Y32" s="92"/>
      <c r="Z32" s="5"/>
      <c r="AB32" s="92"/>
      <c r="AC32" s="5"/>
      <c r="AD32" s="93"/>
      <c r="AE32" s="92"/>
      <c r="AF32" s="5"/>
      <c r="AG32" s="93"/>
      <c r="AH32" s="92"/>
      <c r="AI32" s="5"/>
      <c r="AJ32" s="93"/>
      <c r="AK32" s="92"/>
      <c r="AL32" s="5" t="s">
        <v>138</v>
      </c>
      <c r="AM32" s="144">
        <v>41362</v>
      </c>
      <c r="AN32" s="164">
        <v>5.43</v>
      </c>
      <c r="AO32" s="140">
        <f t="shared" si="13"/>
        <v>31.135619999999999</v>
      </c>
      <c r="AP32" s="141" t="s">
        <v>156</v>
      </c>
      <c r="AQ32" s="164">
        <v>3.5</v>
      </c>
      <c r="AR32" s="164">
        <v>7.75</v>
      </c>
      <c r="AS32" s="140">
        <f t="shared" si="14"/>
        <v>1.9299999999999997</v>
      </c>
      <c r="AT32" s="145">
        <f t="shared" si="15"/>
        <v>9.68</v>
      </c>
      <c r="AU32" s="92"/>
      <c r="AV32" s="172" t="s">
        <v>134</v>
      </c>
      <c r="AW32" s="173">
        <v>41393</v>
      </c>
      <c r="AX32" s="174">
        <v>38.07</v>
      </c>
      <c r="AY32" s="174">
        <f t="shared" si="16"/>
        <v>218.29338000000001</v>
      </c>
      <c r="AZ32" s="175" t="s">
        <v>167</v>
      </c>
      <c r="BA32" s="177">
        <v>7.75</v>
      </c>
      <c r="BB32" s="177">
        <v>5.5</v>
      </c>
      <c r="BC32" s="174">
        <f>AX32-BA32</f>
        <v>30.32</v>
      </c>
      <c r="BD32" s="176">
        <f>BB32+BC32</f>
        <v>35.82</v>
      </c>
      <c r="BE32" s="176">
        <f t="shared" si="18"/>
        <v>79.642763330706586</v>
      </c>
      <c r="BH32" s="203">
        <v>41423</v>
      </c>
      <c r="BI32" s="204">
        <v>50.87</v>
      </c>
      <c r="BJ32" s="204">
        <f t="shared" si="19"/>
        <v>291.68858</v>
      </c>
      <c r="BK32" s="205" t="s">
        <v>216</v>
      </c>
      <c r="BL32" s="207">
        <v>35</v>
      </c>
      <c r="BM32" s="207">
        <v>4.25</v>
      </c>
      <c r="BN32" s="204">
        <f t="shared" si="20"/>
        <v>15.869999999999997</v>
      </c>
      <c r="BO32" s="248">
        <f t="shared" si="21"/>
        <v>13.870379999999997</v>
      </c>
      <c r="BP32" s="206">
        <f t="shared" si="42"/>
        <v>20.119999999999997</v>
      </c>
      <c r="BQ32" s="206">
        <f t="shared" si="22"/>
        <v>31.197169254963629</v>
      </c>
      <c r="BT32" s="230">
        <v>41454</v>
      </c>
      <c r="BU32" s="231">
        <v>50.7</v>
      </c>
      <c r="BV32" s="231">
        <f t="shared" si="23"/>
        <v>290.71379999999999</v>
      </c>
      <c r="BW32" s="296" t="s">
        <v>213</v>
      </c>
      <c r="BX32" s="232">
        <v>34.5</v>
      </c>
      <c r="BY32" s="232">
        <v>2.75</v>
      </c>
      <c r="BZ32" s="276">
        <f t="shared" si="24"/>
        <v>16.200000000000003</v>
      </c>
      <c r="CA32" s="259">
        <f t="shared" si="25"/>
        <v>14.158800000000003</v>
      </c>
      <c r="CB32" s="229">
        <f t="shared" si="0"/>
        <v>18.950000000000003</v>
      </c>
      <c r="CC32" s="229">
        <f t="shared" si="1"/>
        <v>31.952662721893493</v>
      </c>
      <c r="CF32" s="278">
        <v>41484</v>
      </c>
      <c r="CG32" s="317">
        <v>52.2</v>
      </c>
      <c r="CH32" s="279">
        <f t="shared" si="26"/>
        <v>299.31479999999999</v>
      </c>
      <c r="CI32" s="280" t="s">
        <v>260</v>
      </c>
      <c r="CJ32" s="283">
        <v>41.25</v>
      </c>
      <c r="CK32" s="283">
        <v>2</v>
      </c>
      <c r="CL32" s="279">
        <f t="shared" si="27"/>
        <v>10.950000000000003</v>
      </c>
      <c r="CM32" s="281">
        <f t="shared" si="28"/>
        <v>9.5703000000000031</v>
      </c>
      <c r="CN32" s="282">
        <f t="shared" si="2"/>
        <v>12.950000000000003</v>
      </c>
      <c r="CO32" s="282">
        <f t="shared" si="3"/>
        <v>20.977011494252878</v>
      </c>
      <c r="CR32" s="318">
        <v>41515</v>
      </c>
      <c r="CS32" s="319">
        <v>29.72</v>
      </c>
      <c r="CT32" s="320">
        <f t="shared" si="43"/>
        <v>170.41448</v>
      </c>
      <c r="CU32" s="347" t="s">
        <v>167</v>
      </c>
      <c r="CV32" s="344">
        <v>20</v>
      </c>
      <c r="CW32" s="322">
        <v>4</v>
      </c>
      <c r="CX32" s="319">
        <f t="shared" si="44"/>
        <v>9.7199999999999989</v>
      </c>
      <c r="CY32" s="320">
        <f t="shared" si="31"/>
        <v>8.4952799999999993</v>
      </c>
      <c r="CZ32" s="321">
        <f t="shared" si="4"/>
        <v>13.719999999999999</v>
      </c>
      <c r="DA32" s="321">
        <f t="shared" si="45"/>
        <v>32.705248990578731</v>
      </c>
      <c r="DD32" s="349">
        <v>41546</v>
      </c>
      <c r="DE32" s="350">
        <v>43.62</v>
      </c>
      <c r="DF32" s="351">
        <f t="shared" si="46"/>
        <v>250.11707999999999</v>
      </c>
      <c r="DG32" s="355" t="s">
        <v>26</v>
      </c>
      <c r="DH32" s="357">
        <v>21.75</v>
      </c>
      <c r="DI32" s="358">
        <v>4</v>
      </c>
      <c r="DJ32" s="350">
        <f t="shared" si="53"/>
        <v>21.869999999999997</v>
      </c>
      <c r="DK32" s="351">
        <f t="shared" si="34"/>
        <v>19.114379999999997</v>
      </c>
      <c r="DL32" s="354">
        <f t="shared" si="54"/>
        <v>25.869999999999997</v>
      </c>
      <c r="DM32" s="354">
        <f t="shared" si="48"/>
        <v>50.137551581843184</v>
      </c>
      <c r="DO32" s="375">
        <v>41576</v>
      </c>
      <c r="DP32" s="376"/>
      <c r="DQ32" s="377">
        <f t="shared" si="49"/>
        <v>0</v>
      </c>
      <c r="DR32" s="381"/>
      <c r="DS32" s="382"/>
      <c r="DT32" s="383"/>
      <c r="DU32" s="376">
        <f t="shared" si="55"/>
        <v>0</v>
      </c>
      <c r="DV32" s="377">
        <f t="shared" si="37"/>
        <v>0</v>
      </c>
      <c r="DW32" s="380">
        <f t="shared" si="56"/>
        <v>0</v>
      </c>
      <c r="DX32" s="413"/>
      <c r="DY32" s="426">
        <v>41607</v>
      </c>
      <c r="DZ32" s="427"/>
      <c r="EA32" s="428">
        <f t="shared" si="51"/>
        <v>0</v>
      </c>
      <c r="EB32" s="432"/>
      <c r="EC32" s="433"/>
      <c r="ED32" s="434"/>
      <c r="EE32" s="427">
        <f t="shared" si="57"/>
        <v>0</v>
      </c>
      <c r="EF32" s="428">
        <f t="shared" si="40"/>
        <v>0</v>
      </c>
      <c r="EG32" s="431">
        <f t="shared" si="58"/>
        <v>0</v>
      </c>
    </row>
    <row r="33" spans="2:137" ht="13.5" customHeight="1" thickBot="1">
      <c r="B33" s="85">
        <v>41304</v>
      </c>
      <c r="C33" s="86">
        <v>6.9</v>
      </c>
      <c r="D33" s="87" t="s">
        <v>100</v>
      </c>
      <c r="E33" s="86">
        <v>5.25</v>
      </c>
      <c r="F33" s="86">
        <v>7.25</v>
      </c>
      <c r="G33" s="88">
        <f t="shared" si="10"/>
        <v>1.6500000000000004</v>
      </c>
      <c r="H33" s="77"/>
      <c r="I33" s="147"/>
      <c r="J33" s="147"/>
      <c r="K33" s="147"/>
      <c r="L33" s="149"/>
      <c r="M33" s="55"/>
      <c r="N33" s="55"/>
      <c r="O33" s="55"/>
      <c r="P33" s="50"/>
      <c r="Q33" s="50"/>
      <c r="R33" s="137" t="s">
        <v>1</v>
      </c>
      <c r="S33" s="151">
        <f>SUM(S4:S32)</f>
        <v>158.70199999999994</v>
      </c>
      <c r="T33" s="125"/>
      <c r="U33" s="126">
        <f>SUM(U4:U31)</f>
        <v>117.69</v>
      </c>
      <c r="V33" s="126">
        <f>SUM(V4:V31)</f>
        <v>238.25</v>
      </c>
      <c r="W33" s="126">
        <f>SUM(W4:W31)</f>
        <v>41.012</v>
      </c>
      <c r="X33" s="127">
        <f>SUM(X4:X32)</f>
        <v>279.262</v>
      </c>
      <c r="Y33" s="92"/>
      <c r="Z33" s="5"/>
      <c r="AB33" s="92"/>
      <c r="AC33" s="55"/>
      <c r="AD33" s="94"/>
      <c r="AE33" s="95"/>
      <c r="AF33" s="5"/>
      <c r="AG33" s="93"/>
      <c r="AH33" s="92"/>
      <c r="AI33" s="5"/>
      <c r="AJ33" s="93"/>
      <c r="AK33" s="92"/>
      <c r="AL33" s="5" t="s">
        <v>132</v>
      </c>
      <c r="AM33" s="144">
        <v>41363</v>
      </c>
      <c r="AN33" s="164">
        <v>24.36</v>
      </c>
      <c r="AO33" s="140">
        <f t="shared" si="13"/>
        <v>139.68024</v>
      </c>
      <c r="AP33" s="141" t="s">
        <v>140</v>
      </c>
      <c r="AQ33" s="164">
        <v>8.5</v>
      </c>
      <c r="AR33" s="164">
        <v>5</v>
      </c>
      <c r="AS33" s="140">
        <f t="shared" si="14"/>
        <v>15.86</v>
      </c>
      <c r="AT33" s="145">
        <f t="shared" si="15"/>
        <v>20.86</v>
      </c>
      <c r="AU33" s="92"/>
      <c r="AV33" s="172" t="s">
        <v>135</v>
      </c>
      <c r="AW33" s="173">
        <v>41394</v>
      </c>
      <c r="AX33" s="174">
        <v>30.54</v>
      </c>
      <c r="AY33" s="174">
        <f t="shared" si="16"/>
        <v>175.11635999999999</v>
      </c>
      <c r="AZ33" s="175" t="s">
        <v>167</v>
      </c>
      <c r="BA33" s="177">
        <v>18.25</v>
      </c>
      <c r="BB33" s="177">
        <v>4.5</v>
      </c>
      <c r="BC33" s="174">
        <f t="shared" si="17"/>
        <v>12.29</v>
      </c>
      <c r="BD33" s="176">
        <f t="shared" si="41"/>
        <v>16.79</v>
      </c>
      <c r="BE33" s="176">
        <f t="shared" si="18"/>
        <v>40.242305173542888</v>
      </c>
      <c r="BH33" s="203">
        <v>41424</v>
      </c>
      <c r="BI33" s="204">
        <v>13.3</v>
      </c>
      <c r="BJ33" s="204">
        <f t="shared" si="19"/>
        <v>76.262200000000007</v>
      </c>
      <c r="BK33" s="205" t="s">
        <v>222</v>
      </c>
      <c r="BL33" s="207">
        <v>3.25</v>
      </c>
      <c r="BM33" s="207">
        <v>4.75</v>
      </c>
      <c r="BN33" s="204">
        <f t="shared" si="20"/>
        <v>10.050000000000001</v>
      </c>
      <c r="BO33" s="248">
        <f t="shared" si="21"/>
        <v>8.7837000000000014</v>
      </c>
      <c r="BP33" s="206">
        <f t="shared" si="42"/>
        <v>14.8</v>
      </c>
      <c r="BQ33" s="206">
        <f t="shared" si="22"/>
        <v>75.563909774436084</v>
      </c>
      <c r="BT33" s="230">
        <v>41455</v>
      </c>
      <c r="BU33" s="231">
        <v>16.059999999999999</v>
      </c>
      <c r="BV33" s="231">
        <f t="shared" si="23"/>
        <v>92.088039999999992</v>
      </c>
      <c r="BW33" s="296" t="s">
        <v>236</v>
      </c>
      <c r="BX33" s="232">
        <v>3.25</v>
      </c>
      <c r="BY33" s="232">
        <v>3.25</v>
      </c>
      <c r="BZ33" s="276">
        <f t="shared" si="24"/>
        <v>12.809999999999999</v>
      </c>
      <c r="CA33" s="259">
        <f t="shared" si="25"/>
        <v>11.195939999999998</v>
      </c>
      <c r="CB33" s="229">
        <f t="shared" si="0"/>
        <v>16.059999999999999</v>
      </c>
      <c r="CC33" s="229">
        <f t="shared" si="1"/>
        <v>79.763387297633869</v>
      </c>
      <c r="CF33" s="278">
        <v>41485</v>
      </c>
      <c r="CG33" s="317">
        <v>19.600000000000001</v>
      </c>
      <c r="CH33" s="279">
        <f t="shared" si="26"/>
        <v>112.38640000000001</v>
      </c>
      <c r="CI33" s="280" t="s">
        <v>261</v>
      </c>
      <c r="CJ33" s="283">
        <v>15.25</v>
      </c>
      <c r="CK33" s="283">
        <v>3</v>
      </c>
      <c r="CL33" s="279">
        <f t="shared" si="27"/>
        <v>4.3500000000000014</v>
      </c>
      <c r="CM33" s="281">
        <f t="shared" si="28"/>
        <v>3.8019000000000012</v>
      </c>
      <c r="CN33" s="282">
        <f t="shared" si="2"/>
        <v>7.3500000000000014</v>
      </c>
      <c r="CO33" s="282">
        <f t="shared" si="3"/>
        <v>22.193877551020414</v>
      </c>
      <c r="CR33" s="318">
        <v>41516</v>
      </c>
      <c r="CS33" s="319">
        <v>46.11</v>
      </c>
      <c r="CT33" s="320">
        <f t="shared" si="43"/>
        <v>264.39474000000001</v>
      </c>
      <c r="CU33" s="347" t="s">
        <v>272</v>
      </c>
      <c r="CV33" s="344">
        <v>28.5</v>
      </c>
      <c r="CW33" s="322">
        <v>3.25</v>
      </c>
      <c r="CX33" s="319">
        <f t="shared" si="44"/>
        <v>17.61</v>
      </c>
      <c r="CY33" s="320">
        <f t="shared" si="31"/>
        <v>15.39114</v>
      </c>
      <c r="CZ33" s="321">
        <f t="shared" si="4"/>
        <v>20.86</v>
      </c>
      <c r="DA33" s="321">
        <f t="shared" si="45"/>
        <v>38.191281717631746</v>
      </c>
      <c r="DD33" s="349">
        <v>41547</v>
      </c>
      <c r="DE33" s="350">
        <v>41.36</v>
      </c>
      <c r="DF33" s="351">
        <f t="shared" si="46"/>
        <v>237.15824000000001</v>
      </c>
      <c r="DG33" s="355" t="s">
        <v>26</v>
      </c>
      <c r="DH33" s="357">
        <v>22.75</v>
      </c>
      <c r="DI33" s="358">
        <v>3.758</v>
      </c>
      <c r="DJ33" s="350">
        <f t="shared" si="53"/>
        <v>18.61</v>
      </c>
      <c r="DK33" s="351">
        <f t="shared" si="34"/>
        <v>16.265139999999999</v>
      </c>
      <c r="DL33" s="354">
        <f t="shared" si="54"/>
        <v>22.367999999999999</v>
      </c>
      <c r="DM33" s="354">
        <f t="shared" si="48"/>
        <v>44.995164410058024</v>
      </c>
      <c r="DO33" s="375">
        <v>41577</v>
      </c>
      <c r="DP33" s="376"/>
      <c r="DQ33" s="377">
        <f t="shared" si="49"/>
        <v>0</v>
      </c>
      <c r="DR33" s="381"/>
      <c r="DS33" s="382"/>
      <c r="DT33" s="383"/>
      <c r="DU33" s="376">
        <f t="shared" si="55"/>
        <v>0</v>
      </c>
      <c r="DV33" s="377">
        <f t="shared" si="37"/>
        <v>0</v>
      </c>
      <c r="DW33" s="380">
        <f t="shared" si="56"/>
        <v>0</v>
      </c>
      <c r="DX33" s="413"/>
      <c r="DY33" s="426">
        <v>41608</v>
      </c>
      <c r="DZ33" s="427"/>
      <c r="EA33" s="428">
        <f t="shared" si="51"/>
        <v>0</v>
      </c>
      <c r="EB33" s="432"/>
      <c r="EC33" s="433"/>
      <c r="ED33" s="434"/>
      <c r="EE33" s="427">
        <f t="shared" si="57"/>
        <v>0</v>
      </c>
      <c r="EF33" s="428">
        <f t="shared" si="40"/>
        <v>0</v>
      </c>
      <c r="EG33" s="431">
        <f t="shared" si="58"/>
        <v>0</v>
      </c>
    </row>
    <row r="34" spans="2:137" ht="15.75" customHeight="1" thickBot="1">
      <c r="B34" s="89">
        <v>41305</v>
      </c>
      <c r="C34" s="90">
        <v>12.73</v>
      </c>
      <c r="D34" s="87" t="s">
        <v>101</v>
      </c>
      <c r="E34" s="90">
        <v>9.75</v>
      </c>
      <c r="F34" s="90">
        <v>7.75</v>
      </c>
      <c r="G34" s="91">
        <f t="shared" si="10"/>
        <v>2.9800000000000004</v>
      </c>
      <c r="H34" s="77"/>
      <c r="I34" s="147"/>
      <c r="J34" s="147"/>
      <c r="K34" s="147"/>
      <c r="L34" s="149"/>
      <c r="M34" s="55"/>
      <c r="N34" s="55"/>
      <c r="O34" s="55"/>
      <c r="P34" s="50"/>
      <c r="Q34" s="50"/>
      <c r="U34" s="57"/>
      <c r="V34" s="55"/>
      <c r="W34" s="55" t="s">
        <v>276</v>
      </c>
      <c r="X34" s="55"/>
      <c r="Y34" s="92"/>
      <c r="Z34" s="5"/>
      <c r="AB34" s="92"/>
      <c r="AC34" s="55"/>
      <c r="AD34" s="94"/>
      <c r="AE34" s="95"/>
      <c r="AF34" s="5"/>
      <c r="AG34" s="93"/>
      <c r="AH34" s="92"/>
      <c r="AI34" s="5"/>
      <c r="AJ34" s="93"/>
      <c r="AK34" s="92"/>
      <c r="AL34" s="5" t="s">
        <v>133</v>
      </c>
      <c r="AM34" s="144">
        <v>41364</v>
      </c>
      <c r="AN34" s="164">
        <v>0</v>
      </c>
      <c r="AO34" s="140">
        <f t="shared" si="13"/>
        <v>0</v>
      </c>
      <c r="AP34" s="141" t="s">
        <v>157</v>
      </c>
      <c r="AQ34" s="164">
        <v>0</v>
      </c>
      <c r="AR34" s="164">
        <v>8.5</v>
      </c>
      <c r="AS34" s="140">
        <f t="shared" si="14"/>
        <v>0</v>
      </c>
      <c r="AT34" s="145">
        <f t="shared" si="15"/>
        <v>8.5</v>
      </c>
      <c r="AU34" s="92"/>
      <c r="AV34" s="172"/>
      <c r="AW34" s="173" t="s">
        <v>131</v>
      </c>
      <c r="AX34" s="177">
        <v>0</v>
      </c>
      <c r="AY34" s="174">
        <f t="shared" si="16"/>
        <v>0</v>
      </c>
      <c r="AZ34" s="175"/>
      <c r="BA34" s="177"/>
      <c r="BB34" s="177"/>
      <c r="BC34" s="174">
        <f t="shared" si="17"/>
        <v>0</v>
      </c>
      <c r="BD34" s="176">
        <f t="shared" si="41"/>
        <v>0</v>
      </c>
      <c r="BE34" s="176" t="e">
        <f t="shared" si="18"/>
        <v>#DIV/0!</v>
      </c>
      <c r="BH34" s="203">
        <v>41425</v>
      </c>
      <c r="BI34" s="204">
        <v>37.299999999999997</v>
      </c>
      <c r="BJ34" s="204">
        <f t="shared" si="19"/>
        <v>213.87819999999999</v>
      </c>
      <c r="BK34" s="205" t="s">
        <v>224</v>
      </c>
      <c r="BL34" s="207">
        <v>19.75</v>
      </c>
      <c r="BM34" s="207">
        <v>4.25</v>
      </c>
      <c r="BN34" s="204">
        <f t="shared" si="20"/>
        <v>17.549999999999997</v>
      </c>
      <c r="BO34" s="248">
        <f t="shared" si="21"/>
        <v>15.338699999999998</v>
      </c>
      <c r="BP34" s="206">
        <f t="shared" si="42"/>
        <v>21.799999999999997</v>
      </c>
      <c r="BQ34" s="206">
        <f t="shared" si="22"/>
        <v>47.050938337801604</v>
      </c>
      <c r="BT34" s="249" t="s">
        <v>225</v>
      </c>
      <c r="BU34" s="250"/>
      <c r="BV34" s="250">
        <f t="shared" si="23"/>
        <v>0</v>
      </c>
      <c r="BW34" s="297" t="s">
        <v>240</v>
      </c>
      <c r="BX34" s="251"/>
      <c r="BY34" s="251"/>
      <c r="BZ34" s="277">
        <f t="shared" si="24"/>
        <v>0</v>
      </c>
      <c r="CA34" s="260">
        <f t="shared" si="25"/>
        <v>0</v>
      </c>
      <c r="CB34" s="252">
        <f t="shared" si="0"/>
        <v>0</v>
      </c>
      <c r="CC34" s="252" t="e">
        <f t="shared" si="1"/>
        <v>#DIV/0!</v>
      </c>
      <c r="CF34" s="278">
        <v>41486</v>
      </c>
      <c r="CG34" s="317">
        <v>40</v>
      </c>
      <c r="CH34" s="284">
        <f t="shared" si="26"/>
        <v>229.36</v>
      </c>
      <c r="CI34" s="285" t="s">
        <v>167</v>
      </c>
      <c r="CJ34" s="286">
        <v>20.5</v>
      </c>
      <c r="CK34" s="286">
        <v>4.75</v>
      </c>
      <c r="CL34" s="284">
        <f t="shared" si="27"/>
        <v>19.5</v>
      </c>
      <c r="CM34" s="287">
        <f t="shared" si="28"/>
        <v>17.042999999999999</v>
      </c>
      <c r="CN34" s="288">
        <f t="shared" si="2"/>
        <v>24.25</v>
      </c>
      <c r="CO34" s="288">
        <f t="shared" si="3"/>
        <v>48.75</v>
      </c>
      <c r="CR34" s="318">
        <v>41517</v>
      </c>
      <c r="CS34" s="323">
        <v>27.1</v>
      </c>
      <c r="CT34" s="325">
        <f t="shared" si="43"/>
        <v>155.3914</v>
      </c>
      <c r="CU34" s="347" t="s">
        <v>272</v>
      </c>
      <c r="CV34" s="345">
        <v>18</v>
      </c>
      <c r="CW34" s="324">
        <v>4.5</v>
      </c>
      <c r="CX34" s="323">
        <f t="shared" si="44"/>
        <v>9.1000000000000014</v>
      </c>
      <c r="CY34" s="325">
        <f t="shared" si="31"/>
        <v>7.9534000000000011</v>
      </c>
      <c r="CZ34" s="326">
        <f t="shared" si="4"/>
        <v>13.600000000000001</v>
      </c>
      <c r="DA34" s="326">
        <f t="shared" si="45"/>
        <v>33.579335793357941</v>
      </c>
      <c r="DD34" s="349" t="s">
        <v>131</v>
      </c>
      <c r="DE34" s="359"/>
      <c r="DF34" s="360">
        <f t="shared" si="46"/>
        <v>0</v>
      </c>
      <c r="DG34" s="361"/>
      <c r="DH34" s="362"/>
      <c r="DI34" s="363"/>
      <c r="DJ34" s="359">
        <f t="shared" si="53"/>
        <v>0</v>
      </c>
      <c r="DK34" s="360">
        <f t="shared" si="34"/>
        <v>0</v>
      </c>
      <c r="DL34" s="364">
        <f t="shared" si="54"/>
        <v>0</v>
      </c>
      <c r="DM34" s="364" t="e">
        <f t="shared" si="48"/>
        <v>#DIV/0!</v>
      </c>
      <c r="DO34" s="375">
        <v>41578</v>
      </c>
      <c r="DP34" s="384"/>
      <c r="DQ34" s="385">
        <f t="shared" si="49"/>
        <v>0</v>
      </c>
      <c r="DR34" s="386"/>
      <c r="DS34" s="387"/>
      <c r="DT34" s="388"/>
      <c r="DU34" s="384">
        <f t="shared" si="55"/>
        <v>0</v>
      </c>
      <c r="DV34" s="385">
        <f t="shared" si="37"/>
        <v>0</v>
      </c>
      <c r="DW34" s="389">
        <f t="shared" si="56"/>
        <v>0</v>
      </c>
      <c r="DX34" s="413"/>
      <c r="DY34" s="426"/>
      <c r="DZ34" s="435"/>
      <c r="EA34" s="436">
        <f t="shared" si="51"/>
        <v>0</v>
      </c>
      <c r="EB34" s="437"/>
      <c r="EC34" s="438"/>
      <c r="ED34" s="439"/>
      <c r="EE34" s="435">
        <f t="shared" si="57"/>
        <v>0</v>
      </c>
      <c r="EF34" s="436">
        <f t="shared" si="40"/>
        <v>0</v>
      </c>
      <c r="EG34" s="440">
        <f t="shared" si="58"/>
        <v>0</v>
      </c>
    </row>
    <row r="35" spans="2:137" ht="15" customHeight="1" thickBot="1">
      <c r="B35" s="3"/>
      <c r="C35" s="3"/>
      <c r="D35" s="56"/>
      <c r="E35" s="56"/>
      <c r="F35" s="56"/>
      <c r="G35" s="56"/>
      <c r="H35" s="56"/>
      <c r="I35" s="147"/>
      <c r="J35" s="147"/>
      <c r="K35" s="147"/>
      <c r="L35" s="147"/>
      <c r="M35" s="97"/>
      <c r="N35" s="97"/>
      <c r="O35" s="56"/>
      <c r="P35" s="50"/>
      <c r="Q35" s="50"/>
      <c r="R35" s="129" t="s">
        <v>5</v>
      </c>
      <c r="S35" s="130">
        <f>S33/(28-S39)</f>
        <v>5.6679285714285692</v>
      </c>
      <c r="U35" s="52"/>
      <c r="V35" s="57"/>
      <c r="W35" s="55"/>
      <c r="X35" s="55"/>
      <c r="Y35" s="5"/>
      <c r="AC35" s="94"/>
      <c r="AD35" s="96"/>
      <c r="AE35" s="55"/>
      <c r="AF35" s="5"/>
      <c r="AG35" s="93"/>
      <c r="AH35" s="5"/>
      <c r="AI35" s="5"/>
      <c r="AJ35" s="93"/>
      <c r="AK35" s="5"/>
      <c r="AL35" s="5"/>
      <c r="AM35" s="142"/>
      <c r="AN35" s="138" t="s">
        <v>114</v>
      </c>
      <c r="AO35" s="106" t="s">
        <v>150</v>
      </c>
      <c r="AP35" s="139"/>
      <c r="AQ35" s="138" t="s">
        <v>92</v>
      </c>
      <c r="AR35" s="138" t="s">
        <v>91</v>
      </c>
      <c r="AS35" s="138" t="s">
        <v>82</v>
      </c>
      <c r="AT35" s="143" t="s">
        <v>112</v>
      </c>
      <c r="AU35" s="5"/>
      <c r="AV35" s="172"/>
      <c r="AW35" s="178"/>
      <c r="AX35" s="179" t="s">
        <v>114</v>
      </c>
      <c r="AY35" s="106" t="s">
        <v>150</v>
      </c>
      <c r="AZ35" s="180"/>
      <c r="BA35" s="179" t="s">
        <v>92</v>
      </c>
      <c r="BB35" s="179" t="s">
        <v>91</v>
      </c>
      <c r="BC35" s="179" t="s">
        <v>82</v>
      </c>
      <c r="BD35" s="181" t="s">
        <v>112</v>
      </c>
      <c r="BE35" s="181" t="s">
        <v>174</v>
      </c>
      <c r="BH35" s="178"/>
      <c r="BI35" s="179" t="s">
        <v>114</v>
      </c>
      <c r="BJ35" s="106" t="s">
        <v>150</v>
      </c>
      <c r="BK35" s="180"/>
      <c r="BL35" s="179" t="s">
        <v>92</v>
      </c>
      <c r="BM35" s="179" t="s">
        <v>91</v>
      </c>
      <c r="BN35" s="179" t="s">
        <v>82</v>
      </c>
      <c r="BO35" s="247" t="s">
        <v>223</v>
      </c>
      <c r="BP35" s="181" t="s">
        <v>112</v>
      </c>
      <c r="BQ35" s="181" t="s">
        <v>174</v>
      </c>
      <c r="BT35" s="254"/>
      <c r="BU35" s="255" t="s">
        <v>114</v>
      </c>
      <c r="BV35" s="256" t="s">
        <v>150</v>
      </c>
      <c r="BW35" s="257"/>
      <c r="BX35" s="255" t="s">
        <v>92</v>
      </c>
      <c r="BY35" s="255" t="s">
        <v>91</v>
      </c>
      <c r="BZ35" s="255" t="s">
        <v>82</v>
      </c>
      <c r="CA35" s="258" t="s">
        <v>223</v>
      </c>
      <c r="CB35" s="258" t="s">
        <v>112</v>
      </c>
      <c r="CC35" s="258" t="s">
        <v>174</v>
      </c>
      <c r="CF35" s="254"/>
      <c r="CG35" s="255" t="s">
        <v>114</v>
      </c>
      <c r="CH35" s="256" t="s">
        <v>150</v>
      </c>
      <c r="CI35" s="257"/>
      <c r="CJ35" s="255" t="s">
        <v>92</v>
      </c>
      <c r="CK35" s="255" t="s">
        <v>91</v>
      </c>
      <c r="CL35" s="255" t="s">
        <v>82</v>
      </c>
      <c r="CM35" s="258" t="s">
        <v>223</v>
      </c>
      <c r="CN35" s="258" t="s">
        <v>112</v>
      </c>
      <c r="CO35" s="258" t="s">
        <v>174</v>
      </c>
      <c r="CR35" s="254"/>
      <c r="CS35" s="255" t="s">
        <v>114</v>
      </c>
      <c r="CT35" s="256" t="s">
        <v>150</v>
      </c>
      <c r="CU35" s="257"/>
      <c r="CV35" s="255" t="s">
        <v>92</v>
      </c>
      <c r="CW35" s="255" t="s">
        <v>91</v>
      </c>
      <c r="CX35" s="255" t="s">
        <v>82</v>
      </c>
      <c r="CY35" s="258" t="s">
        <v>223</v>
      </c>
      <c r="CZ35" s="258" t="s">
        <v>112</v>
      </c>
      <c r="DA35" s="258" t="s">
        <v>174</v>
      </c>
      <c r="DD35" s="254"/>
      <c r="DE35" s="255" t="s">
        <v>114</v>
      </c>
      <c r="DF35" s="256" t="s">
        <v>150</v>
      </c>
      <c r="DG35" s="257"/>
      <c r="DH35" s="255" t="s">
        <v>92</v>
      </c>
      <c r="DI35" s="255" t="s">
        <v>91</v>
      </c>
      <c r="DJ35" s="255" t="s">
        <v>82</v>
      </c>
      <c r="DK35" s="258" t="s">
        <v>223</v>
      </c>
      <c r="DL35" s="258" t="s">
        <v>112</v>
      </c>
      <c r="DM35" s="258" t="s">
        <v>174</v>
      </c>
      <c r="DO35" s="393"/>
      <c r="DP35" s="394" t="s">
        <v>114</v>
      </c>
      <c r="DQ35" s="106" t="s">
        <v>150</v>
      </c>
      <c r="DR35" s="257"/>
      <c r="DS35" s="394" t="s">
        <v>92</v>
      </c>
      <c r="DT35" s="394" t="s">
        <v>91</v>
      </c>
      <c r="DU35" s="394" t="s">
        <v>82</v>
      </c>
      <c r="DV35" s="247" t="s">
        <v>223</v>
      </c>
      <c r="DW35" s="247" t="s">
        <v>112</v>
      </c>
      <c r="DX35" s="412"/>
      <c r="DY35" s="393"/>
      <c r="DZ35" s="394" t="s">
        <v>114</v>
      </c>
      <c r="EA35" s="106" t="s">
        <v>150</v>
      </c>
      <c r="EB35" s="257"/>
      <c r="EC35" s="394" t="s">
        <v>92</v>
      </c>
      <c r="ED35" s="394" t="s">
        <v>91</v>
      </c>
      <c r="EE35" s="394" t="s">
        <v>82</v>
      </c>
      <c r="EF35" s="247" t="s">
        <v>223</v>
      </c>
      <c r="EG35" s="247" t="s">
        <v>112</v>
      </c>
    </row>
    <row r="36" spans="2:137" ht="18.75" customHeight="1" thickBot="1">
      <c r="C36" s="5">
        <f>SUM(C4:C34)</f>
        <v>84.080000000000013</v>
      </c>
      <c r="D36" s="80" t="s">
        <v>1</v>
      </c>
      <c r="E36" s="55">
        <f>SUM(E4:E34)</f>
        <v>59.15</v>
      </c>
      <c r="F36" s="55">
        <f>SUM(F4:F34)</f>
        <v>381.5</v>
      </c>
      <c r="G36" s="55">
        <f>SUM(G4:G34)</f>
        <v>24.930000000000003</v>
      </c>
      <c r="H36" s="55"/>
      <c r="I36" s="146"/>
      <c r="J36" s="146"/>
      <c r="K36" s="146"/>
      <c r="L36" s="146"/>
      <c r="O36" s="96"/>
      <c r="P36" s="51"/>
      <c r="Q36" s="51"/>
      <c r="R36" s="131" t="s">
        <v>66</v>
      </c>
      <c r="S36" s="132">
        <f>5.734*S33</f>
        <v>909.99726799999962</v>
      </c>
      <c r="U36" s="57"/>
      <c r="V36" s="57"/>
      <c r="W36" s="57"/>
      <c r="X36" s="57"/>
      <c r="Y36" s="4"/>
      <c r="AC36" s="94"/>
      <c r="AD36" s="97"/>
      <c r="AE36" s="98"/>
      <c r="AF36" s="5"/>
      <c r="AG36" s="93"/>
      <c r="AH36" s="4"/>
      <c r="AI36" s="5"/>
      <c r="AJ36" s="93"/>
      <c r="AK36" s="4"/>
      <c r="AL36" s="5"/>
      <c r="AM36" s="137" t="s">
        <v>1</v>
      </c>
      <c r="AN36" s="126">
        <f>SUM(AN4:AN34)</f>
        <v>573.70000000000005</v>
      </c>
      <c r="AO36" s="126"/>
      <c r="AP36" s="125"/>
      <c r="AQ36" s="126">
        <f>SUM(AQ4:AQ34)</f>
        <v>369</v>
      </c>
      <c r="AR36" s="126">
        <f>SUM(AR4:AR34)</f>
        <v>234.75</v>
      </c>
      <c r="AS36" s="126">
        <f>SUM(AS4:AS34)</f>
        <v>204.70000000000005</v>
      </c>
      <c r="AT36" s="127">
        <f>SUM(AT4:AT35)</f>
        <v>439.45</v>
      </c>
      <c r="AU36" s="4"/>
      <c r="AV36" s="172"/>
      <c r="AW36" s="182" t="s">
        <v>1</v>
      </c>
      <c r="AX36" s="183">
        <f>SUM(AX4:AX34)</f>
        <v>961.29</v>
      </c>
      <c r="AY36" s="183"/>
      <c r="AZ36" s="184"/>
      <c r="BA36" s="183">
        <f>SUM(BA4:BA34)</f>
        <v>514.5</v>
      </c>
      <c r="BB36" s="183">
        <f>SUM(BB4:BB34)</f>
        <v>140.25</v>
      </c>
      <c r="BC36" s="183">
        <f>SUM(BC4:BC34)</f>
        <v>446.78999999999991</v>
      </c>
      <c r="BD36" s="185">
        <f>SUM(BD4:BD35)</f>
        <v>587.04000000000008</v>
      </c>
      <c r="BE36" s="176" t="e">
        <f>AVERAGE(BE4:BE34)</f>
        <v>#DIV/0!</v>
      </c>
      <c r="BH36" s="234" t="s">
        <v>1</v>
      </c>
      <c r="BI36" s="235">
        <f>SUM(BI4:BI34)</f>
        <v>1020.9300000000001</v>
      </c>
      <c r="BJ36" s="235"/>
      <c r="BK36" s="209"/>
      <c r="BL36" s="208">
        <f>SUM(BL4:BL34)</f>
        <v>569.5</v>
      </c>
      <c r="BM36" s="208">
        <f>SUM(BM4:BM34)</f>
        <v>147.75</v>
      </c>
      <c r="BN36" s="208">
        <f>SUM(BN4:BN34)</f>
        <v>451.43000000000012</v>
      </c>
      <c r="BO36" s="248">
        <f>SUM(BO4:BO34)</f>
        <v>394.54982000000001</v>
      </c>
      <c r="BP36" s="210">
        <f>SUM(BP4:BP35)</f>
        <v>599.17999999999995</v>
      </c>
      <c r="BQ36" s="206">
        <f>AVERAGE(BQ4:BQ34)</f>
        <v>51.707315366069466</v>
      </c>
      <c r="BT36" s="262" t="s">
        <v>1</v>
      </c>
      <c r="BU36" s="261">
        <f>SUM(BU4:BU34)</f>
        <v>1006.4399999999998</v>
      </c>
      <c r="BV36" s="261"/>
      <c r="BW36" s="227"/>
      <c r="BX36" s="226">
        <f>SUM(BX4:BX34)</f>
        <v>577.25</v>
      </c>
      <c r="BY36" s="226">
        <f>SUM(BY4:BY34)</f>
        <v>132.25</v>
      </c>
      <c r="BZ36" s="226">
        <f>SUM(BZ4:BZ34)</f>
        <v>429.18999999999994</v>
      </c>
      <c r="CA36" s="226">
        <f>SUM(CA4:CA34)</f>
        <v>375.11206000000004</v>
      </c>
      <c r="CB36" s="228">
        <f>SUM(CB4:CB35)</f>
        <v>561.44000000000005</v>
      </c>
      <c r="CC36" s="253" t="e">
        <f>AVERAGE(CC4:CC34)</f>
        <v>#DIV/0!</v>
      </c>
      <c r="CF36" s="289" t="s">
        <v>1</v>
      </c>
      <c r="CG36" s="290">
        <f>SUM(CG4:CG34)</f>
        <v>1415.3899999999999</v>
      </c>
      <c r="CH36" s="290"/>
      <c r="CI36" s="291"/>
      <c r="CJ36" s="292">
        <f>SUM(CJ4:CJ34)</f>
        <v>998.82999999999993</v>
      </c>
      <c r="CK36" s="292">
        <f>SUM(CK4:CK34)</f>
        <v>97</v>
      </c>
      <c r="CL36" s="292">
        <f>SUM(CL4:CL34)</f>
        <v>416.55999999999995</v>
      </c>
      <c r="CM36" s="292">
        <f>SUM(CM4:CM34)</f>
        <v>364.07343999999995</v>
      </c>
      <c r="CN36" s="293">
        <f>SUM(CN4:CN35)</f>
        <v>513.55999999999995</v>
      </c>
      <c r="CO36" s="294">
        <f>AVERAGE(CO4:CO34)</f>
        <v>31.351853999966885</v>
      </c>
      <c r="CR36" s="327" t="s">
        <v>1</v>
      </c>
      <c r="CS36" s="374">
        <f>SUM(CS4:CS34)</f>
        <v>1259.6199999999999</v>
      </c>
      <c r="CT36" s="328"/>
      <c r="CU36" s="329"/>
      <c r="CV36" s="330">
        <f>SUM(CV4:CV34)</f>
        <v>901.75</v>
      </c>
      <c r="CW36" s="330">
        <f>SUM(CW4:CW34)</f>
        <v>98</v>
      </c>
      <c r="CX36" s="330">
        <f>SUM(CX4:CX34)</f>
        <v>357.87000000000012</v>
      </c>
      <c r="CY36" s="330">
        <f>SUM(CY4:CY34)</f>
        <v>312.77837999999991</v>
      </c>
      <c r="CZ36" s="331">
        <f>SUM(CZ4:CZ35)</f>
        <v>455.87000000000012</v>
      </c>
      <c r="DA36" s="332">
        <f>AVERAGE(DA4:DA34)</f>
        <v>31.842723069686929</v>
      </c>
      <c r="DD36" s="365" t="s">
        <v>1</v>
      </c>
      <c r="DE36" s="366">
        <f>SUM(DE4:DE34)</f>
        <v>807.23</v>
      </c>
      <c r="DF36" s="366"/>
      <c r="DG36" s="367"/>
      <c r="DH36" s="368">
        <f>SUM(DH4:DH34)</f>
        <v>437.75</v>
      </c>
      <c r="DI36" s="368">
        <f>SUM(DI4:DI34)</f>
        <v>118.758</v>
      </c>
      <c r="DJ36" s="368">
        <f>SUM(DJ4:DJ34)</f>
        <v>369.47999999999996</v>
      </c>
      <c r="DK36" s="368">
        <f>SUM(DK4:DK34)</f>
        <v>322.92552000000001</v>
      </c>
      <c r="DL36" s="369">
        <f>SUM(DL4:DL35)</f>
        <v>488.238</v>
      </c>
      <c r="DM36" s="370" t="e">
        <f>AVERAGE(DM4:DM34)</f>
        <v>#DIV/0!</v>
      </c>
      <c r="DO36" s="399" t="s">
        <v>1</v>
      </c>
      <c r="DP36" s="396">
        <f>SUM(DP4:DP34)</f>
        <v>652.8599999999999</v>
      </c>
      <c r="DQ36" s="400"/>
      <c r="DR36" s="390"/>
      <c r="DS36" s="395">
        <f>SUM(DS4:DS34)</f>
        <v>301</v>
      </c>
      <c r="DT36" s="396">
        <f>SUM(DT4:DT34)</f>
        <v>127.75</v>
      </c>
      <c r="DU36" s="396">
        <f>SUM(DU4:DU34)</f>
        <v>351.86000000000007</v>
      </c>
      <c r="DV36" s="396">
        <f>SUM(DV4:DV34)</f>
        <v>307.52563999999995</v>
      </c>
      <c r="DW36" s="400">
        <f>SUM(DW4:DW35)</f>
        <v>479.61000000000007</v>
      </c>
      <c r="DX36" s="413"/>
      <c r="DY36" s="441" t="s">
        <v>1</v>
      </c>
      <c r="DZ36" s="442">
        <f>SUM(DZ4:DZ34)</f>
        <v>0</v>
      </c>
      <c r="EA36" s="443"/>
      <c r="EB36" s="444"/>
      <c r="EC36" s="445">
        <f>SUM(EC4:EC34)</f>
        <v>0</v>
      </c>
      <c r="ED36" s="442">
        <f>SUM(ED4:ED34)</f>
        <v>0</v>
      </c>
      <c r="EE36" s="442">
        <f>SUM(EE4:EE34)</f>
        <v>0</v>
      </c>
      <c r="EF36" s="442">
        <f>SUM(EF4:EF34)</f>
        <v>0</v>
      </c>
      <c r="EG36" s="443">
        <f>SUM(EG4:EG35)</f>
        <v>0</v>
      </c>
    </row>
    <row r="37" spans="2:137" ht="13.5" customHeight="1">
      <c r="C37" s="5">
        <f>C36/(31-C41)</f>
        <v>2.7122580645161296</v>
      </c>
      <c r="D37" s="80" t="s">
        <v>5</v>
      </c>
      <c r="F37" s="55"/>
      <c r="G37" s="55" t="s">
        <v>276</v>
      </c>
      <c r="H37" s="55"/>
      <c r="I37" s="147"/>
      <c r="J37" s="148"/>
      <c r="K37" s="148"/>
      <c r="L37" s="148"/>
      <c r="M37" s="96"/>
      <c r="N37" s="96"/>
      <c r="O37" s="97"/>
      <c r="P37" s="51"/>
      <c r="Q37" s="51"/>
      <c r="R37" s="133" t="s">
        <v>65</v>
      </c>
      <c r="S37" s="134">
        <f>C39+S36</f>
        <v>3675.4195879999997</v>
      </c>
      <c r="U37" s="57"/>
      <c r="V37" s="57"/>
      <c r="Y37" s="4"/>
      <c r="AC37" s="94"/>
      <c r="AD37" s="97"/>
      <c r="AE37" s="98"/>
      <c r="AF37" s="5"/>
      <c r="AG37" s="93"/>
      <c r="AH37" s="4"/>
      <c r="AI37" s="5"/>
      <c r="AJ37" s="93"/>
      <c r="AK37" s="4"/>
      <c r="AL37" s="5"/>
      <c r="AM37" s="129" t="s">
        <v>5</v>
      </c>
      <c r="AN37" s="130">
        <f>AN36/(31-AN42)</f>
        <v>18.506451612903227</v>
      </c>
      <c r="AO37" s="5"/>
      <c r="AQ37" s="57"/>
      <c r="AR37" s="55"/>
      <c r="AS37" s="55" t="s">
        <v>276</v>
      </c>
      <c r="AT37" s="55"/>
      <c r="AU37" s="4"/>
      <c r="AV37" s="172"/>
      <c r="AW37" s="191" t="s">
        <v>5</v>
      </c>
      <c r="AX37" s="197">
        <f>AX36/(30-AX42)</f>
        <v>32.042999999999999</v>
      </c>
      <c r="AY37" s="172"/>
      <c r="AZ37" s="165"/>
      <c r="BA37" s="170"/>
      <c r="BB37" s="186"/>
      <c r="BC37" s="186" t="s">
        <v>276</v>
      </c>
      <c r="BD37" s="186"/>
      <c r="BH37" s="236" t="s">
        <v>5</v>
      </c>
      <c r="BI37" s="237">
        <f>BI36/(31-BI42)</f>
        <v>32.933225806451617</v>
      </c>
      <c r="BJ37" s="242" t="s">
        <v>221</v>
      </c>
      <c r="BK37" s="165"/>
      <c r="BL37" s="170"/>
      <c r="BM37" s="186"/>
      <c r="BN37" s="149"/>
      <c r="BO37" s="149"/>
      <c r="BP37" s="186"/>
      <c r="BT37" s="270" t="s">
        <v>5</v>
      </c>
      <c r="BU37" s="268">
        <f>BU36/(31-BU42)</f>
        <v>33.547999999999995</v>
      </c>
      <c r="BV37" s="263" t="s">
        <v>221</v>
      </c>
      <c r="BW37" s="165"/>
      <c r="BX37" s="170"/>
      <c r="BY37" s="186"/>
      <c r="BZ37" s="186" t="s">
        <v>276</v>
      </c>
      <c r="CA37" s="186"/>
      <c r="CB37" s="186"/>
      <c r="CF37" s="302" t="s">
        <v>5</v>
      </c>
      <c r="CG37" s="303">
        <f>CG36/(31-CG42)</f>
        <v>45.65774193548387</v>
      </c>
      <c r="CH37" s="304" t="s">
        <v>221</v>
      </c>
      <c r="CI37" s="165"/>
      <c r="CJ37" s="170"/>
      <c r="CK37" s="186"/>
      <c r="CL37" s="186" t="s">
        <v>276</v>
      </c>
      <c r="CM37" s="186"/>
      <c r="CN37" s="186"/>
      <c r="CR37" s="302" t="s">
        <v>5</v>
      </c>
      <c r="CS37" s="373">
        <f>CS36/(31-CS42)</f>
        <v>40.632903225806452</v>
      </c>
      <c r="CT37" s="304" t="s">
        <v>221</v>
      </c>
      <c r="CU37" s="165"/>
      <c r="CV37" s="170"/>
      <c r="CW37" s="186"/>
      <c r="CX37" s="186" t="s">
        <v>276</v>
      </c>
      <c r="CY37" s="186"/>
      <c r="CZ37" s="186"/>
      <c r="DD37" s="302" t="s">
        <v>5</v>
      </c>
      <c r="DE37" s="303">
        <f>DE36/(31-DE42)</f>
        <v>26.907666666666668</v>
      </c>
      <c r="DF37" s="304" t="s">
        <v>221</v>
      </c>
      <c r="DG37" s="165"/>
      <c r="DH37" s="170"/>
      <c r="DI37" s="186"/>
      <c r="DJ37" s="186" t="s">
        <v>276</v>
      </c>
      <c r="DK37" s="186"/>
      <c r="DL37" s="186"/>
      <c r="DO37" s="397" t="s">
        <v>5</v>
      </c>
      <c r="DP37" s="373">
        <f>DP36/(31-DP42)</f>
        <v>23.316428571428567</v>
      </c>
      <c r="DQ37" s="398" t="s">
        <v>221</v>
      </c>
      <c r="DR37" s="167"/>
      <c r="DS37" s="414"/>
      <c r="DT37" s="186"/>
      <c r="DU37" s="186" t="s">
        <v>276</v>
      </c>
      <c r="DV37" s="186"/>
      <c r="DW37" s="415"/>
      <c r="DY37" s="397" t="s">
        <v>5</v>
      </c>
      <c r="DZ37" s="373">
        <f>DZ36/(30-DZ42)</f>
        <v>0</v>
      </c>
      <c r="EA37" s="398" t="s">
        <v>221</v>
      </c>
      <c r="EB37" s="167"/>
      <c r="EC37" s="414"/>
      <c r="ED37" s="186"/>
      <c r="EE37" s="186" t="s">
        <v>276</v>
      </c>
      <c r="EF37" s="186"/>
      <c r="EG37" s="415"/>
    </row>
    <row r="38" spans="2:137" ht="13.5" customHeight="1">
      <c r="C38" s="5">
        <f>5.734*C36</f>
        <v>482.11472000000009</v>
      </c>
      <c r="D38" s="80" t="s">
        <v>66</v>
      </c>
      <c r="E38" s="52"/>
      <c r="G38" s="55"/>
      <c r="H38" s="55"/>
      <c r="I38" s="147"/>
      <c r="J38" s="147"/>
      <c r="K38" s="147"/>
      <c r="L38" s="147"/>
      <c r="M38" s="97"/>
      <c r="N38" s="97"/>
      <c r="O38" s="97"/>
      <c r="P38" s="78"/>
      <c r="Q38" s="78"/>
      <c r="R38" s="133" t="s">
        <v>70</v>
      </c>
      <c r="S38" s="134">
        <v>15.3</v>
      </c>
      <c r="U38" s="57"/>
      <c r="V38" s="57"/>
      <c r="W38" s="57"/>
      <c r="X38" s="57"/>
      <c r="Y38" s="4"/>
      <c r="AC38" s="94"/>
      <c r="AD38" s="97"/>
      <c r="AE38" s="98"/>
      <c r="AF38" s="5"/>
      <c r="AG38" s="93"/>
      <c r="AH38" s="4"/>
      <c r="AI38" s="5"/>
      <c r="AJ38" s="93"/>
      <c r="AK38" s="4"/>
      <c r="AL38" s="5"/>
      <c r="AM38" s="131" t="s">
        <v>66</v>
      </c>
      <c r="AN38" s="132">
        <f>5.734*AN36</f>
        <v>3289.5958000000001</v>
      </c>
      <c r="AO38" s="162"/>
      <c r="AQ38" s="52"/>
      <c r="AR38" s="57"/>
      <c r="AS38" s="55"/>
      <c r="AT38" s="55"/>
      <c r="AU38" s="4"/>
      <c r="AV38" s="172"/>
      <c r="AW38" s="192" t="s">
        <v>66</v>
      </c>
      <c r="AX38" s="198">
        <f>5.734*AX36</f>
        <v>5512.0368600000002</v>
      </c>
      <c r="AY38" s="187"/>
      <c r="AZ38" s="165"/>
      <c r="BA38" s="169"/>
      <c r="BB38" s="170"/>
      <c r="BC38" s="186"/>
      <c r="BD38" s="186"/>
      <c r="BH38" s="236" t="s">
        <v>66</v>
      </c>
      <c r="BI38" s="237">
        <f>5.734*BI36</f>
        <v>5854.0126200000004</v>
      </c>
      <c r="BJ38" s="243" t="s">
        <v>220</v>
      </c>
      <c r="BK38" s="165"/>
      <c r="BL38" s="169"/>
      <c r="BM38" s="170"/>
      <c r="BN38" s="149"/>
      <c r="BO38" s="149"/>
      <c r="BP38" s="186"/>
      <c r="BT38" s="271" t="s">
        <v>66</v>
      </c>
      <c r="BU38" s="237">
        <f>5.734*BU36</f>
        <v>5770.9269599999989</v>
      </c>
      <c r="BV38" s="264" t="s">
        <v>220</v>
      </c>
      <c r="BW38" s="165"/>
      <c r="BX38" s="169"/>
      <c r="BY38" s="170"/>
      <c r="BZ38" s="186"/>
      <c r="CA38" s="186"/>
      <c r="CB38" s="186"/>
      <c r="CF38" s="305" t="s">
        <v>66</v>
      </c>
      <c r="CG38" s="315">
        <f>5.734*CG36</f>
        <v>8115.8462599999993</v>
      </c>
      <c r="CH38" s="306" t="s">
        <v>220</v>
      </c>
      <c r="CI38" s="165"/>
      <c r="CJ38" s="169"/>
      <c r="CK38" s="170"/>
      <c r="CL38" s="186"/>
      <c r="CM38" s="186"/>
      <c r="CN38" s="186"/>
      <c r="CR38" s="305" t="s">
        <v>66</v>
      </c>
      <c r="CS38" s="315">
        <f>5.734*CS36</f>
        <v>7222.6610799999989</v>
      </c>
      <c r="CT38" s="306" t="s">
        <v>220</v>
      </c>
      <c r="CU38" s="165"/>
      <c r="CV38" s="169"/>
      <c r="CW38" s="170"/>
      <c r="CX38" s="186"/>
      <c r="CY38" s="186"/>
      <c r="CZ38" s="186"/>
      <c r="DD38" s="305" t="s">
        <v>66</v>
      </c>
      <c r="DE38" s="315">
        <f>5.734*DE36</f>
        <v>4628.6568200000002</v>
      </c>
      <c r="DF38" s="306" t="s">
        <v>220</v>
      </c>
      <c r="DG38" s="165"/>
      <c r="DH38" s="169"/>
      <c r="DI38" s="170"/>
      <c r="DJ38" s="186"/>
      <c r="DK38" s="186"/>
      <c r="DL38" s="186"/>
      <c r="DO38" s="423" t="s">
        <v>66</v>
      </c>
      <c r="DP38" s="315">
        <f>5.734*DP36</f>
        <v>3743.4992399999992</v>
      </c>
      <c r="DQ38" s="306" t="s">
        <v>220</v>
      </c>
      <c r="DR38" s="167"/>
      <c r="DS38" s="188"/>
      <c r="DT38" s="414"/>
      <c r="DU38" s="186"/>
      <c r="DV38" s="186"/>
      <c r="DW38" s="415"/>
      <c r="DY38" s="423" t="s">
        <v>66</v>
      </c>
      <c r="DZ38" s="315">
        <f>5.734*DZ36</f>
        <v>0</v>
      </c>
      <c r="EA38" s="306" t="s">
        <v>220</v>
      </c>
      <c r="EB38" s="167"/>
      <c r="EC38" s="188"/>
      <c r="ED38" s="414"/>
      <c r="EE38" s="186"/>
      <c r="EF38" s="186"/>
      <c r="EG38" s="415"/>
    </row>
    <row r="39" spans="2:137" ht="13.5" customHeight="1">
      <c r="C39" s="53">
        <f>'2012'!D41+'2013'!C38</f>
        <v>2765.4223200000001</v>
      </c>
      <c r="D39" s="79" t="s">
        <v>65</v>
      </c>
      <c r="I39" s="147"/>
      <c r="J39" s="147"/>
      <c r="K39" s="147"/>
      <c r="L39" s="147"/>
      <c r="M39" s="97"/>
      <c r="N39" s="97"/>
      <c r="O39" s="97"/>
      <c r="R39" s="133" t="s">
        <v>88</v>
      </c>
      <c r="S39" s="134">
        <f>COUNTBLANK(S4:S31)</f>
        <v>0</v>
      </c>
      <c r="U39" s="57"/>
      <c r="V39" s="57"/>
      <c r="W39" s="57"/>
      <c r="X39" s="57"/>
      <c r="AC39" s="94"/>
      <c r="AD39" s="97"/>
      <c r="AE39" s="94"/>
      <c r="AM39" s="133" t="s">
        <v>65</v>
      </c>
      <c r="AN39" s="134">
        <f>AN38+S37</f>
        <v>6965.0153879999998</v>
      </c>
      <c r="AO39" s="53"/>
      <c r="AQ39" s="57"/>
      <c r="AR39" s="57"/>
      <c r="AS39" s="57"/>
      <c r="AT39" s="57"/>
      <c r="AU39" s="93"/>
      <c r="AV39" s="165"/>
      <c r="AW39" s="193" t="s">
        <v>65</v>
      </c>
      <c r="AX39" s="199">
        <f>AN39+AX38</f>
        <v>12477.052248</v>
      </c>
      <c r="AY39" s="188"/>
      <c r="AZ39" s="165"/>
      <c r="BA39" s="170"/>
      <c r="BB39" s="170"/>
      <c r="BC39" s="170"/>
      <c r="BD39" s="170"/>
      <c r="BH39" s="238" t="s">
        <v>65</v>
      </c>
      <c r="BI39" s="239">
        <f>AX39+BI38</f>
        <v>18331.064868000001</v>
      </c>
      <c r="BJ39" s="244" t="s">
        <v>220</v>
      </c>
      <c r="BK39" s="165"/>
      <c r="BL39" s="170"/>
      <c r="BM39" s="170"/>
      <c r="BN39" s="170"/>
      <c r="BO39" s="170"/>
      <c r="BP39" s="170"/>
      <c r="BT39" s="272" t="s">
        <v>65</v>
      </c>
      <c r="BU39" s="239">
        <f>BI39+BU38</f>
        <v>24101.991827999998</v>
      </c>
      <c r="BV39" s="265" t="s">
        <v>220</v>
      </c>
      <c r="BW39" s="165"/>
      <c r="BX39" s="170"/>
      <c r="BY39" s="170"/>
      <c r="BZ39" s="170"/>
      <c r="CA39" s="170"/>
      <c r="CB39" s="170"/>
      <c r="CF39" s="307" t="s">
        <v>65</v>
      </c>
      <c r="CG39" s="300">
        <f>BU39+CG38</f>
        <v>32217.838087999997</v>
      </c>
      <c r="CH39" s="308" t="s">
        <v>220</v>
      </c>
      <c r="CI39" s="165"/>
      <c r="CJ39" s="170"/>
      <c r="CK39" s="170"/>
      <c r="CL39" s="170"/>
      <c r="CM39" s="170"/>
      <c r="CN39" s="170"/>
      <c r="CR39" s="307" t="s">
        <v>65</v>
      </c>
      <c r="CS39" s="300">
        <f>CG39+CS38</f>
        <v>39440.499167999995</v>
      </c>
      <c r="CT39" s="308" t="s">
        <v>220</v>
      </c>
      <c r="CU39" s="165"/>
      <c r="CV39" s="170"/>
      <c r="CW39" s="170"/>
      <c r="CX39" s="170"/>
      <c r="CY39" s="170"/>
      <c r="CZ39" s="170"/>
      <c r="DD39" s="307" t="s">
        <v>65</v>
      </c>
      <c r="DE39" s="300">
        <f>CS39+DE38</f>
        <v>44069.155987999999</v>
      </c>
      <c r="DF39" s="308" t="s">
        <v>220</v>
      </c>
      <c r="DG39" s="165"/>
      <c r="DH39" s="170"/>
      <c r="DI39" s="170"/>
      <c r="DJ39" s="170"/>
      <c r="DK39" s="170"/>
      <c r="DL39" s="170"/>
      <c r="DO39" s="305" t="s">
        <v>289</v>
      </c>
      <c r="DP39" s="401">
        <f>DP38+DE39</f>
        <v>47812.655227999996</v>
      </c>
      <c r="DQ39" s="310" t="s">
        <v>220</v>
      </c>
      <c r="DR39" s="167"/>
      <c r="DS39" s="414"/>
      <c r="DT39" s="414"/>
      <c r="DU39" s="414"/>
      <c r="DV39" s="414"/>
      <c r="DW39" s="416"/>
      <c r="DY39" s="423" t="s">
        <v>289</v>
      </c>
      <c r="DZ39" s="425">
        <f>DZ38+DP39</f>
        <v>47812.655227999996</v>
      </c>
      <c r="EA39" s="310" t="s">
        <v>220</v>
      </c>
      <c r="EB39" s="167"/>
      <c r="EC39" s="414"/>
      <c r="ED39" s="414"/>
      <c r="EE39" s="414"/>
      <c r="EF39" s="414"/>
      <c r="EG39" s="416"/>
    </row>
    <row r="40" spans="2:137" ht="13.5" customHeight="1" thickBot="1">
      <c r="C40" s="52">
        <v>9.2899999999999991</v>
      </c>
      <c r="D40" s="81" t="s">
        <v>70</v>
      </c>
      <c r="I40" s="147"/>
      <c r="J40" s="147"/>
      <c r="K40" s="147"/>
      <c r="L40" s="147"/>
      <c r="M40" s="97"/>
      <c r="N40" s="97"/>
      <c r="O40" s="97"/>
      <c r="R40" s="135" t="s">
        <v>89</v>
      </c>
      <c r="S40" s="136">
        <f>MAX(S4:S32)</f>
        <v>20.07</v>
      </c>
      <c r="AC40" s="94"/>
      <c r="AD40" s="94"/>
      <c r="AE40" s="94"/>
      <c r="AM40" s="159" t="s">
        <v>144</v>
      </c>
      <c r="AN40" s="160">
        <f>C38+S36+AN38</f>
        <v>4681.7077879999997</v>
      </c>
      <c r="AO40" s="163"/>
      <c r="AQ40" s="57"/>
      <c r="AR40" s="57"/>
      <c r="AU40" s="93"/>
      <c r="AV40" s="165"/>
      <c r="AW40" s="194" t="s">
        <v>144</v>
      </c>
      <c r="AX40" s="201">
        <f>AX38+AN38+S36+C38</f>
        <v>10193.744647999998</v>
      </c>
      <c r="AY40" s="189"/>
      <c r="AZ40" s="165"/>
      <c r="BA40" s="170"/>
      <c r="BB40" s="170"/>
      <c r="BC40" s="190"/>
      <c r="BD40" s="190"/>
      <c r="BH40" s="240" t="s">
        <v>144</v>
      </c>
      <c r="BI40" s="241">
        <f>BI38+AX40</f>
        <v>16047.757267999998</v>
      </c>
      <c r="BJ40" s="245" t="s">
        <v>220</v>
      </c>
      <c r="BK40" s="165"/>
      <c r="BL40" s="170"/>
      <c r="BM40" s="170"/>
      <c r="BN40" s="190"/>
      <c r="BO40" s="190"/>
      <c r="BP40" s="190"/>
      <c r="BT40" s="273" t="s">
        <v>218</v>
      </c>
      <c r="BU40" s="241">
        <f>BU38+BI40</f>
        <v>21818.684227999998</v>
      </c>
      <c r="BV40" s="266" t="s">
        <v>220</v>
      </c>
      <c r="BW40" s="165"/>
      <c r="BX40" s="170"/>
      <c r="BY40" s="170"/>
      <c r="BZ40" s="190"/>
      <c r="CA40" s="190"/>
      <c r="CB40" s="190"/>
      <c r="CF40" s="309" t="s">
        <v>218</v>
      </c>
      <c r="CG40" s="301">
        <f>CG38+BU40</f>
        <v>29934.530487999997</v>
      </c>
      <c r="CH40" s="310" t="s">
        <v>220</v>
      </c>
      <c r="CI40" s="165"/>
      <c r="CJ40" s="170"/>
      <c r="CK40" s="170"/>
      <c r="CL40" s="190"/>
      <c r="CM40" s="190"/>
      <c r="CN40" s="190"/>
      <c r="CR40" s="309" t="s">
        <v>218</v>
      </c>
      <c r="CS40" s="301">
        <f>CS38+CG40</f>
        <v>37157.191567999995</v>
      </c>
      <c r="CT40" s="310" t="s">
        <v>220</v>
      </c>
      <c r="CU40" s="165"/>
      <c r="CV40" s="170"/>
      <c r="CW40" s="170"/>
      <c r="CX40" s="190"/>
      <c r="CY40" s="190"/>
      <c r="CZ40" s="190"/>
      <c r="DD40" s="371" t="s">
        <v>218</v>
      </c>
      <c r="DE40" s="372">
        <f>DE38+CS40</f>
        <v>41785.848387999999</v>
      </c>
      <c r="DF40" s="310" t="s">
        <v>220</v>
      </c>
      <c r="DG40" s="165"/>
      <c r="DH40" s="170"/>
      <c r="DI40" s="170"/>
      <c r="DJ40" s="190"/>
      <c r="DK40" s="190"/>
      <c r="DL40" s="190"/>
      <c r="DO40" s="391" t="s">
        <v>218</v>
      </c>
      <c r="DP40" s="392">
        <f>DE40+DP38</f>
        <v>45529.347627999996</v>
      </c>
      <c r="DQ40" s="310" t="s">
        <v>220</v>
      </c>
      <c r="DR40" s="167"/>
      <c r="DS40" s="414"/>
      <c r="DT40" s="414"/>
      <c r="DU40" s="417"/>
      <c r="DV40" s="417"/>
      <c r="DW40" s="418"/>
      <c r="DY40" s="391" t="s">
        <v>218</v>
      </c>
      <c r="DZ40" s="392">
        <f>DP40+DZ38</f>
        <v>45529.347627999996</v>
      </c>
      <c r="EA40" s="310" t="s">
        <v>220</v>
      </c>
      <c r="EB40" s="167"/>
      <c r="EC40" s="414"/>
      <c r="ED40" s="414"/>
      <c r="EE40" s="417"/>
      <c r="EF40" s="417"/>
      <c r="EG40" s="418"/>
    </row>
    <row r="41" spans="2:137" ht="13.5" customHeight="1">
      <c r="C41" s="52">
        <f>COUNTBLANK(C4:C34)</f>
        <v>0</v>
      </c>
      <c r="D41" s="81" t="s">
        <v>88</v>
      </c>
      <c r="I41" s="147"/>
      <c r="J41" s="147"/>
      <c r="K41" s="147"/>
      <c r="L41" s="147"/>
      <c r="M41" s="97"/>
      <c r="N41" s="97"/>
      <c r="AC41" s="94"/>
      <c r="AD41" s="94"/>
      <c r="AE41" s="94"/>
      <c r="AM41" s="133" t="s">
        <v>70</v>
      </c>
      <c r="AN41" s="134">
        <v>26.3</v>
      </c>
      <c r="AO41" s="53"/>
      <c r="AQ41" s="57"/>
      <c r="AR41" s="57"/>
      <c r="AS41" s="57"/>
      <c r="AT41" s="57"/>
      <c r="AU41" s="93"/>
      <c r="AV41" s="165"/>
      <c r="AW41" s="193" t="s">
        <v>70</v>
      </c>
      <c r="AX41" s="199">
        <v>36</v>
      </c>
      <c r="AY41" s="188"/>
      <c r="AZ41" s="165"/>
      <c r="BA41" s="170"/>
      <c r="BB41" s="170"/>
      <c r="BC41" s="170"/>
      <c r="BD41" s="170"/>
      <c r="BH41" s="238" t="s">
        <v>70</v>
      </c>
      <c r="BI41" s="239" t="s">
        <v>175</v>
      </c>
      <c r="BJ41" s="244" t="s">
        <v>221</v>
      </c>
      <c r="BK41" s="165"/>
      <c r="BL41" s="170"/>
      <c r="BM41" s="170"/>
      <c r="BN41" s="170"/>
      <c r="BO41" s="170"/>
      <c r="BP41" s="170"/>
      <c r="BT41" s="272" t="s">
        <v>70</v>
      </c>
      <c r="BU41" s="239" t="s">
        <v>217</v>
      </c>
      <c r="BV41" s="265" t="s">
        <v>221</v>
      </c>
      <c r="BW41" s="165"/>
      <c r="BX41" s="170"/>
      <c r="BY41" s="170"/>
      <c r="BZ41" s="170"/>
      <c r="CA41" s="170"/>
      <c r="CB41" s="170"/>
      <c r="CF41" s="307" t="s">
        <v>70</v>
      </c>
      <c r="CG41" s="300" t="s">
        <v>238</v>
      </c>
      <c r="CH41" s="308" t="s">
        <v>221</v>
      </c>
      <c r="CI41" s="165"/>
      <c r="CJ41" s="170"/>
      <c r="CK41" s="170"/>
      <c r="CL41" s="170"/>
      <c r="CM41" s="170"/>
      <c r="CN41" s="170"/>
      <c r="CR41" s="307" t="s">
        <v>70</v>
      </c>
      <c r="CS41" s="300" t="s">
        <v>249</v>
      </c>
      <c r="CT41" s="308" t="s">
        <v>221</v>
      </c>
      <c r="CU41" s="165"/>
      <c r="CV41" s="170"/>
      <c r="CW41" s="170"/>
      <c r="CX41" s="170"/>
      <c r="CY41" s="170"/>
      <c r="CZ41" s="170"/>
      <c r="DD41" s="307" t="s">
        <v>70</v>
      </c>
      <c r="DE41" s="300">
        <v>27</v>
      </c>
      <c r="DF41" s="308" t="s">
        <v>221</v>
      </c>
      <c r="DG41" s="165"/>
      <c r="DH41" s="170"/>
      <c r="DI41" s="170"/>
      <c r="DJ41" s="170"/>
      <c r="DK41" s="170"/>
      <c r="DL41" s="170"/>
      <c r="DO41" s="305" t="s">
        <v>70</v>
      </c>
      <c r="DP41" s="401">
        <v>17.399999999999999</v>
      </c>
      <c r="DQ41" s="310" t="s">
        <v>221</v>
      </c>
      <c r="DR41" s="167"/>
      <c r="DS41" s="414"/>
      <c r="DT41" s="414"/>
      <c r="DU41" s="414"/>
      <c r="DV41" s="414"/>
      <c r="DW41" s="416"/>
      <c r="DY41" s="305" t="s">
        <v>70</v>
      </c>
      <c r="DZ41" s="401">
        <v>10.3</v>
      </c>
      <c r="EA41" s="310" t="s">
        <v>221</v>
      </c>
      <c r="EB41" s="167"/>
      <c r="EC41" s="414"/>
      <c r="ED41" s="414"/>
      <c r="EE41" s="414"/>
      <c r="EF41" s="414"/>
      <c r="EG41" s="416"/>
    </row>
    <row r="42" spans="2:137" ht="13.5" customHeight="1">
      <c r="C42" s="52">
        <f>MAX(C4:C34)</f>
        <v>18.77</v>
      </c>
      <c r="D42" s="81" t="s">
        <v>89</v>
      </c>
      <c r="I42" s="147"/>
      <c r="J42" s="147"/>
      <c r="K42" s="147"/>
      <c r="L42" s="147"/>
      <c r="M42" s="97"/>
      <c r="N42" s="97"/>
      <c r="AM42" s="133" t="s">
        <v>88</v>
      </c>
      <c r="AN42" s="134">
        <f>COUNTBLANK(AN4:AN34)</f>
        <v>0</v>
      </c>
      <c r="AO42" s="53"/>
      <c r="AQ42" s="57"/>
      <c r="AR42" s="57"/>
      <c r="AS42" s="57"/>
      <c r="AT42" s="57"/>
      <c r="AV42" s="165"/>
      <c r="AW42" s="193" t="s">
        <v>88</v>
      </c>
      <c r="AX42" s="199">
        <f>COUNTBLANK(AX4:AX34)</f>
        <v>0</v>
      </c>
      <c r="AY42" s="188"/>
      <c r="AZ42" s="165"/>
      <c r="BA42" s="170"/>
      <c r="BB42" s="170"/>
      <c r="BC42" s="170"/>
      <c r="BD42" s="170"/>
      <c r="BH42" s="238" t="s">
        <v>88</v>
      </c>
      <c r="BI42" s="239">
        <f>COUNTBLANK(BI4:BI34)</f>
        <v>0</v>
      </c>
      <c r="BJ42" s="244"/>
      <c r="BK42" s="165"/>
      <c r="BL42" s="170"/>
      <c r="BM42" s="170"/>
      <c r="BN42" s="170"/>
      <c r="BO42" s="170"/>
      <c r="BP42" s="170"/>
      <c r="BT42" s="272" t="s">
        <v>88</v>
      </c>
      <c r="BU42" s="239">
        <f>COUNTBLANK(BU4:BU34)</f>
        <v>1</v>
      </c>
      <c r="BV42" s="265"/>
      <c r="BW42" s="165"/>
      <c r="BX42" s="170"/>
      <c r="BY42" s="170"/>
      <c r="BZ42" s="170"/>
      <c r="CA42" s="170"/>
      <c r="CB42" s="170"/>
      <c r="CF42" s="307" t="s">
        <v>88</v>
      </c>
      <c r="CG42" s="300">
        <f>COUNTBLANK(CG4:CG34)</f>
        <v>0</v>
      </c>
      <c r="CH42" s="308"/>
      <c r="CI42" s="165"/>
      <c r="CJ42" s="170"/>
      <c r="CK42" s="170"/>
      <c r="CL42" s="170"/>
      <c r="CM42" s="170"/>
      <c r="CN42" s="170"/>
      <c r="CR42" s="307" t="s">
        <v>88</v>
      </c>
      <c r="CS42" s="300">
        <f>COUNTBLANK(CS4:CS34)</f>
        <v>0</v>
      </c>
      <c r="CT42" s="308"/>
      <c r="CU42" s="165"/>
      <c r="CV42" s="170"/>
      <c r="CW42" s="170"/>
      <c r="CX42" s="170"/>
      <c r="CY42" s="170"/>
      <c r="CZ42" s="170"/>
      <c r="DD42" s="307" t="s">
        <v>88</v>
      </c>
      <c r="DE42" s="300">
        <f>COUNTBLANK(DE4:DE34)</f>
        <v>1</v>
      </c>
      <c r="DF42" s="308"/>
      <c r="DG42" s="165"/>
      <c r="DH42" s="170"/>
      <c r="DI42" s="170"/>
      <c r="DJ42" s="170"/>
      <c r="DK42" s="170"/>
      <c r="DL42" s="170"/>
      <c r="DO42" s="305" t="s">
        <v>88</v>
      </c>
      <c r="DP42" s="401">
        <f>COUNTBLANK(DP4:DP34)</f>
        <v>3</v>
      </c>
      <c r="DQ42" s="310"/>
      <c r="DR42" s="167"/>
      <c r="DS42" s="414"/>
      <c r="DT42" s="414"/>
      <c r="DU42" s="414"/>
      <c r="DV42" s="414"/>
      <c r="DW42" s="416"/>
      <c r="DY42" s="305" t="s">
        <v>88</v>
      </c>
      <c r="DZ42" s="401">
        <f>COUNTBLANK(DZ4:DZ34)</f>
        <v>31</v>
      </c>
      <c r="EA42" s="310"/>
      <c r="EB42" s="167"/>
      <c r="EC42" s="414"/>
      <c r="ED42" s="414"/>
      <c r="EE42" s="414"/>
      <c r="EF42" s="414"/>
      <c r="EG42" s="416"/>
    </row>
    <row r="43" spans="2:137" ht="13.5" thickBot="1">
      <c r="B43" s="74"/>
      <c r="I43" s="146"/>
      <c r="J43" s="146"/>
      <c r="K43" s="146"/>
      <c r="L43" s="146"/>
      <c r="AM43" s="135" t="s">
        <v>89</v>
      </c>
      <c r="AN43" s="136">
        <f>MAX(AN4:AN35)</f>
        <v>54</v>
      </c>
      <c r="AO43" s="53"/>
      <c r="AV43" s="165"/>
      <c r="AW43" s="195" t="s">
        <v>89</v>
      </c>
      <c r="AX43" s="200">
        <f>MAX(AX4:AX35)</f>
        <v>56.86</v>
      </c>
      <c r="AY43" s="188"/>
      <c r="AZ43" s="165"/>
      <c r="BA43" s="165"/>
      <c r="BB43" s="165"/>
      <c r="BC43" s="165"/>
      <c r="BD43" s="165"/>
      <c r="BH43" s="238" t="s">
        <v>89</v>
      </c>
      <c r="BI43" s="239">
        <f>MAX(BI4:BI35)</f>
        <v>59.2</v>
      </c>
      <c r="BJ43" s="244" t="s">
        <v>221</v>
      </c>
      <c r="BK43" s="165"/>
      <c r="BL43" s="165"/>
      <c r="BM43" s="165"/>
      <c r="BN43" s="165"/>
      <c r="BO43" s="165"/>
      <c r="BP43" s="165"/>
      <c r="BT43" s="274" t="s">
        <v>89</v>
      </c>
      <c r="BU43" s="269">
        <f>MAX(BU4:BU35)</f>
        <v>60.05</v>
      </c>
      <c r="BV43" s="267" t="s">
        <v>221</v>
      </c>
      <c r="BW43" s="165"/>
      <c r="BX43" s="165"/>
      <c r="BY43" s="165"/>
      <c r="BZ43" s="165"/>
      <c r="CA43" s="165"/>
      <c r="CB43" s="165"/>
      <c r="CF43" s="311" t="s">
        <v>89</v>
      </c>
      <c r="CG43" s="312">
        <f>MAX(CG4:CG35)</f>
        <v>61.23</v>
      </c>
      <c r="CH43" s="313" t="s">
        <v>221</v>
      </c>
      <c r="CI43" s="165"/>
      <c r="CJ43" s="165"/>
      <c r="CK43" s="165"/>
      <c r="CL43" s="165"/>
      <c r="CM43" s="165"/>
      <c r="CN43" s="165"/>
      <c r="CR43" s="311" t="s">
        <v>89</v>
      </c>
      <c r="CS43" s="312">
        <f>MAX(CS4:CS35)</f>
        <v>54.72</v>
      </c>
      <c r="CT43" s="313" t="s">
        <v>221</v>
      </c>
      <c r="CU43" s="165"/>
      <c r="CV43" s="165"/>
      <c r="CW43" s="165"/>
      <c r="CX43" s="165"/>
      <c r="CY43" s="165"/>
      <c r="CZ43" s="165"/>
      <c r="DD43" s="311" t="s">
        <v>89</v>
      </c>
      <c r="DE43" s="312">
        <f>MAX(DE4:DE35)</f>
        <v>51</v>
      </c>
      <c r="DF43" s="313" t="s">
        <v>221</v>
      </c>
      <c r="DG43" s="165"/>
      <c r="DH43" s="165"/>
      <c r="DI43" s="165"/>
      <c r="DJ43" s="165"/>
      <c r="DK43" s="165"/>
      <c r="DL43" s="165"/>
      <c r="DO43" s="305" t="s">
        <v>89</v>
      </c>
      <c r="DP43" s="401">
        <f>MAX(DP4:DP35)</f>
        <v>44.04</v>
      </c>
      <c r="DQ43" s="310" t="s">
        <v>221</v>
      </c>
      <c r="DR43" s="167"/>
      <c r="DS43" s="167"/>
      <c r="DT43" s="167"/>
      <c r="DU43" s="167"/>
      <c r="DV43" s="167"/>
      <c r="DW43" s="419"/>
      <c r="DY43" s="305" t="s">
        <v>89</v>
      </c>
      <c r="DZ43" s="401">
        <f>MAX(DZ4:DZ35)</f>
        <v>0</v>
      </c>
      <c r="EA43" s="310" t="s">
        <v>221</v>
      </c>
      <c r="EB43" s="167"/>
      <c r="EC43" s="167"/>
      <c r="ED43" s="167"/>
      <c r="EE43" s="167"/>
      <c r="EF43" s="167"/>
      <c r="EG43" s="419"/>
    </row>
    <row r="44" spans="2:137" ht="15.75" thickBot="1">
      <c r="I44" s="147"/>
      <c r="J44" s="148"/>
      <c r="K44" s="148"/>
      <c r="L44" s="148"/>
      <c r="M44" s="96"/>
      <c r="N44" s="96"/>
      <c r="AV44" s="165"/>
      <c r="AW44" s="165"/>
      <c r="AX44" s="165"/>
      <c r="AY44" s="165"/>
      <c r="AZ44" s="165"/>
      <c r="BA44" s="165"/>
      <c r="BB44" s="165"/>
      <c r="BC44" s="165"/>
      <c r="BD44" s="165"/>
      <c r="BH44" s="93" t="s">
        <v>219</v>
      </c>
      <c r="BI44" s="93">
        <f>0.874*BN36</f>
        <v>394.54982000000012</v>
      </c>
      <c r="BJ44" s="246" t="s">
        <v>220</v>
      </c>
      <c r="BT44" s="6" t="s">
        <v>242</v>
      </c>
      <c r="BU44" s="6">
        <f>BX36*0.7</f>
        <v>404.07499999999999</v>
      </c>
      <c r="BV44" s="246" t="s">
        <v>220</v>
      </c>
      <c r="CF44" s="298" t="s">
        <v>243</v>
      </c>
      <c r="CG44" s="314">
        <f>CJ36*0.7</f>
        <v>699.18099999999993</v>
      </c>
      <c r="CH44" s="299" t="s">
        <v>220</v>
      </c>
      <c r="CR44" s="298" t="s">
        <v>243</v>
      </c>
      <c r="CS44" s="314">
        <f>CV36*0.7</f>
        <v>631.22499999999991</v>
      </c>
      <c r="CT44" s="299" t="s">
        <v>220</v>
      </c>
      <c r="DD44" s="298" t="s">
        <v>243</v>
      </c>
      <c r="DE44" s="314">
        <f>DH36*0.7</f>
        <v>306.42499999999995</v>
      </c>
      <c r="DF44" s="299" t="s">
        <v>220</v>
      </c>
      <c r="DO44" s="402" t="s">
        <v>286</v>
      </c>
      <c r="DP44" s="403">
        <f>U33+AQ36+BA36+BL36+BX36+CJ36+CV36+DH36+DS36</f>
        <v>4787.2700000000004</v>
      </c>
      <c r="DQ44" s="310" t="s">
        <v>221</v>
      </c>
      <c r="DR44" s="93"/>
      <c r="DS44" s="93"/>
      <c r="DT44" s="93"/>
      <c r="DU44" s="93"/>
      <c r="DV44" s="93"/>
      <c r="DW44" s="420"/>
      <c r="DY44" s="402" t="s">
        <v>286</v>
      </c>
      <c r="DZ44" s="403">
        <f>DP44+EC36</f>
        <v>4787.2700000000004</v>
      </c>
      <c r="EA44" s="310" t="s">
        <v>221</v>
      </c>
      <c r="EB44" s="93"/>
      <c r="EC44" s="93"/>
      <c r="ED44" s="93"/>
      <c r="EE44" s="93"/>
      <c r="EF44" s="93"/>
      <c r="EG44" s="420"/>
    </row>
    <row r="45" spans="2:137" ht="15.75" thickBot="1">
      <c r="I45" s="147"/>
      <c r="J45" s="147"/>
      <c r="K45" s="147"/>
      <c r="L45" s="147"/>
      <c r="M45" s="97"/>
      <c r="N45" s="97"/>
      <c r="DO45" s="404" t="s">
        <v>284</v>
      </c>
      <c r="DP45" s="405">
        <f>0.7*(U33+AQ36+BA36+BL36+BX36+CJ36+CV36+DH36+DS36)</f>
        <v>3351.0889999999999</v>
      </c>
      <c r="DQ45" s="406" t="s">
        <v>220</v>
      </c>
      <c r="DR45" s="93"/>
      <c r="DS45" s="93"/>
      <c r="DT45" s="93"/>
      <c r="DU45" s="93"/>
      <c r="DV45" s="93"/>
      <c r="DW45" s="420"/>
      <c r="DY45" s="404" t="s">
        <v>284</v>
      </c>
      <c r="DZ45" s="405">
        <f>DZ44*0.7</f>
        <v>3351.0889999999999</v>
      </c>
      <c r="EA45" s="406" t="s">
        <v>220</v>
      </c>
      <c r="EB45" s="93"/>
      <c r="EC45" s="93"/>
      <c r="ED45" s="93"/>
      <c r="EE45" s="93"/>
      <c r="EF45" s="93"/>
      <c r="EG45" s="420"/>
    </row>
    <row r="46" spans="2:137" ht="15.75" thickBot="1">
      <c r="I46" s="147"/>
      <c r="J46" s="147"/>
      <c r="K46" s="147"/>
      <c r="L46" s="147"/>
      <c r="M46" s="97"/>
      <c r="N46" s="97"/>
      <c r="DO46" s="409" t="s">
        <v>287</v>
      </c>
      <c r="DP46" s="411">
        <f>G36+W33+AS36+BC36+BN36+BZ36+CL36+CX36+DJ36+DU36</f>
        <v>3093.8220000000001</v>
      </c>
      <c r="DQ46" s="410" t="s">
        <v>221</v>
      </c>
      <c r="DR46" s="93"/>
      <c r="DS46" s="93"/>
      <c r="DT46" s="93"/>
      <c r="DU46" s="93"/>
      <c r="DV46" s="93"/>
      <c r="DW46" s="420"/>
      <c r="DY46" s="409" t="s">
        <v>287</v>
      </c>
      <c r="DZ46" s="411">
        <f>DP46+EE36</f>
        <v>3093.8220000000001</v>
      </c>
      <c r="EA46" s="410" t="s">
        <v>221</v>
      </c>
      <c r="EB46" s="93"/>
      <c r="EC46" s="93"/>
      <c r="ED46" s="93"/>
      <c r="EE46" s="93"/>
      <c r="EF46" s="93"/>
      <c r="EG46" s="420"/>
    </row>
    <row r="47" spans="2:137" ht="15.75" thickBot="1">
      <c r="I47" s="147"/>
      <c r="J47" s="147"/>
      <c r="K47" s="147"/>
      <c r="L47" s="147"/>
      <c r="M47" s="97"/>
      <c r="N47" s="97"/>
      <c r="DO47" s="407" t="s">
        <v>285</v>
      </c>
      <c r="DP47" s="424">
        <f>DP46*0.881</f>
        <v>2725.6571819999999</v>
      </c>
      <c r="DQ47" s="408" t="s">
        <v>220</v>
      </c>
      <c r="DR47" s="421"/>
      <c r="DS47" s="421"/>
      <c r="DT47" s="421"/>
      <c r="DU47" s="421"/>
      <c r="DV47" s="421"/>
      <c r="DW47" s="422"/>
      <c r="DY47" s="407" t="s">
        <v>285</v>
      </c>
      <c r="DZ47" s="424">
        <f>DZ46*0.881</f>
        <v>2725.6571819999999</v>
      </c>
      <c r="EA47" s="408" t="s">
        <v>220</v>
      </c>
      <c r="EB47" s="421"/>
      <c r="EC47" s="421"/>
      <c r="ED47" s="421"/>
      <c r="EE47" s="421"/>
      <c r="EF47" s="421"/>
      <c r="EG47" s="422"/>
    </row>
    <row r="48" spans="2:137" ht="15">
      <c r="I48" s="147"/>
      <c r="J48" s="147"/>
      <c r="K48" s="147"/>
      <c r="L48" s="147"/>
      <c r="M48" s="97"/>
      <c r="N48" s="97"/>
    </row>
    <row r="49" spans="9:14" ht="15">
      <c r="I49" s="147"/>
      <c r="J49" s="147"/>
      <c r="K49" s="147"/>
      <c r="L49" s="147"/>
      <c r="M49" s="97"/>
      <c r="N49" s="97"/>
    </row>
    <row r="50" spans="9:14">
      <c r="I50" s="146"/>
      <c r="J50" s="146"/>
      <c r="K50" s="146"/>
      <c r="L50" s="146"/>
    </row>
    <row r="51" spans="9:14" ht="15">
      <c r="I51" s="147"/>
      <c r="J51" s="148"/>
      <c r="K51" s="148"/>
      <c r="L51" s="148"/>
    </row>
    <row r="52" spans="9:14" ht="15">
      <c r="I52" s="147"/>
      <c r="J52" s="147"/>
      <c r="K52" s="147"/>
      <c r="L52" s="147"/>
    </row>
    <row r="53" spans="9:14" ht="15">
      <c r="I53" s="147"/>
      <c r="J53" s="147"/>
      <c r="K53" s="147"/>
      <c r="L53" s="147"/>
    </row>
    <row r="54" spans="9:14" ht="15">
      <c r="I54" s="147"/>
      <c r="J54" s="147"/>
      <c r="K54" s="147"/>
      <c r="L54" s="147"/>
    </row>
    <row r="55" spans="9:14" ht="15">
      <c r="I55" s="147"/>
      <c r="J55" s="147"/>
      <c r="K55" s="147"/>
      <c r="L55" s="147"/>
    </row>
    <row r="56" spans="9:14" ht="15">
      <c r="I56" s="147"/>
      <c r="J56" s="147"/>
      <c r="K56" s="147"/>
      <c r="L56" s="147"/>
    </row>
  </sheetData>
  <conditionalFormatting sqref="CG3:CG34">
    <cfRule type="dataBar" priority="20">
      <dataBar>
        <cfvo type="min"/>
        <cfvo type="max"/>
        <color rgb="FFFFB628"/>
      </dataBar>
    </cfRule>
  </conditionalFormatting>
  <conditionalFormatting sqref="CS4:CS34">
    <cfRule type="colorScale" priority="10">
      <colorScale>
        <cfvo type="min"/>
        <cfvo type="max"/>
        <color rgb="FF63BE7B"/>
        <color rgb="FFFFEF9C"/>
      </colorScale>
    </cfRule>
    <cfRule type="dataBar" priority="13">
      <dataBar>
        <cfvo type="min"/>
        <cfvo type="max"/>
        <color rgb="FF008AEF"/>
      </dataBar>
    </cfRule>
  </conditionalFormatting>
  <conditionalFormatting sqref="BU4:BU34">
    <cfRule type="dataBar" priority="18">
      <dataBar>
        <cfvo type="min"/>
        <cfvo type="max"/>
        <color rgb="FF638EC6"/>
      </dataBar>
    </cfRule>
  </conditionalFormatting>
  <conditionalFormatting sqref="BI4:BI34">
    <cfRule type="dataBar" priority="17">
      <dataBar>
        <cfvo type="min"/>
        <cfvo type="max"/>
        <color rgb="FFFF555A"/>
      </dataBar>
    </cfRule>
  </conditionalFormatting>
  <conditionalFormatting sqref="CR36:DA36 CR1 CR4:CT34 CU4:CU12 CU14 CV4:DA34 CU16:CU34">
    <cfRule type="dataBar" priority="25">
      <dataBar>
        <cfvo type="min"/>
        <cfvo type="max"/>
        <color rgb="FF638EC6"/>
      </dataBar>
    </cfRule>
  </conditionalFormatting>
  <conditionalFormatting sqref="DE4:DE34">
    <cfRule type="dataBar" priority="12">
      <dataBar>
        <cfvo type="min"/>
        <cfvo type="max"/>
        <color rgb="FF008AEF"/>
      </dataBar>
    </cfRule>
  </conditionalFormatting>
  <conditionalFormatting sqref="DD36:DM36 DD1 DG14 DH4:DM34 DD4:DF34 DG4:DG12 DG16:DG34">
    <cfRule type="dataBar" priority="11">
      <dataBar>
        <cfvo type="min"/>
        <cfvo type="max"/>
        <color rgb="FF638EC6"/>
      </dataBar>
    </cfRule>
  </conditionalFormatting>
  <conditionalFormatting sqref="DP4:DP34">
    <cfRule type="dataBar" priority="9">
      <dataBar>
        <cfvo type="min"/>
        <cfvo type="max"/>
        <color rgb="FF008AEF"/>
      </dataBar>
    </cfRule>
  </conditionalFormatting>
  <conditionalFormatting sqref="DO36:DX36 DO1 DO4:DX34">
    <cfRule type="dataBar" priority="8">
      <dataBar>
        <cfvo type="min"/>
        <cfvo type="max"/>
        <color rgb="FF638EC6"/>
      </dataBar>
    </cfRule>
  </conditionalFormatting>
  <conditionalFormatting sqref="DK36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{9C5510AB-0EF5-44A1-B24D-ACDB515A2F6A}</x14:id>
        </ext>
      </extLst>
    </cfRule>
  </conditionalFormatting>
  <conditionalFormatting sqref="DZ4:DZ34">
    <cfRule type="dataBar" priority="6">
      <dataBar>
        <cfvo type="min"/>
        <cfvo type="max"/>
        <color rgb="FF008AEF"/>
      </dataBar>
    </cfRule>
  </conditionalFormatting>
  <conditionalFormatting sqref="DY36:EG36 DY1 DY4:EG34">
    <cfRule type="dataBar" priority="5">
      <dataBar>
        <cfvo type="min"/>
        <cfvo type="max"/>
        <color rgb="FF638EC6"/>
      </dataBar>
    </cfRule>
  </conditionalFormatting>
  <conditionalFormatting sqref="A1:XFD1048576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{66C14F7C-222B-4A6E-B0E4-41EF885528A9}</x14:id>
        </ext>
      </extLst>
    </cfRule>
    <cfRule type="colorScale" priority="2">
      <colorScale>
        <cfvo type="min"/>
        <cfvo type="max"/>
        <color theme="0"/>
        <color rgb="FFFFEF9C"/>
      </colorScale>
    </cfRule>
    <cfRule type="colorScale" priority="1">
      <colorScale>
        <cfvo type="min"/>
        <cfvo type="max"/>
        <color rgb="FFFF7128"/>
        <color theme="0"/>
      </colorScale>
    </cfRule>
  </conditionalFormatting>
  <pageMargins left="0.7" right="0.7" top="0.78740157499999996" bottom="0.78740157499999996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C5510AB-0EF5-44A1-B24D-ACDB515A2F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DK36</xm:sqref>
        </x14:conditionalFormatting>
        <x14:conditionalFormatting xmlns:xm="http://schemas.microsoft.com/office/excel/2006/main">
          <x14:cfRule type="dataBar" id="{66C14F7C-222B-4A6E-B0E4-41EF885528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A1:XFD1048576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G22"/>
  <sheetViews>
    <sheetView workbookViewId="0"/>
  </sheetViews>
  <sheetFormatPr defaultRowHeight="14.25"/>
  <sheetData>
    <row r="6" spans="3:7" ht="15">
      <c r="C6" s="448" t="s">
        <v>277</v>
      </c>
      <c r="D6" s="449"/>
      <c r="E6" s="449"/>
      <c r="F6" s="449"/>
      <c r="G6" s="450"/>
    </row>
    <row r="7" spans="3:7" ht="15">
      <c r="C7" s="219" t="s">
        <v>176</v>
      </c>
      <c r="D7" s="212" t="s">
        <v>278</v>
      </c>
      <c r="E7" s="212" t="s">
        <v>279</v>
      </c>
      <c r="F7" s="212" t="s">
        <v>280</v>
      </c>
      <c r="G7" s="220" t="s">
        <v>281</v>
      </c>
    </row>
    <row r="8" spans="3:7">
      <c r="C8" s="221" t="s">
        <v>177</v>
      </c>
      <c r="D8" s="213">
        <v>23955</v>
      </c>
      <c r="E8" s="214">
        <v>268</v>
      </c>
      <c r="F8" s="215">
        <v>41518</v>
      </c>
      <c r="G8" s="222" t="s">
        <v>178</v>
      </c>
    </row>
    <row r="9" spans="3:7">
      <c r="C9" s="221" t="s">
        <v>179</v>
      </c>
      <c r="D9" s="215">
        <v>41561</v>
      </c>
      <c r="E9" s="214">
        <v>395</v>
      </c>
      <c r="F9" s="213">
        <v>29952</v>
      </c>
      <c r="G9" s="222" t="s">
        <v>180</v>
      </c>
    </row>
    <row r="10" spans="3:7">
      <c r="C10" s="221" t="s">
        <v>181</v>
      </c>
      <c r="D10" s="214" t="s">
        <v>182</v>
      </c>
      <c r="E10" s="214">
        <v>783</v>
      </c>
      <c r="F10" s="213">
        <v>11749</v>
      </c>
      <c r="G10" s="222">
        <v>103</v>
      </c>
    </row>
    <row r="11" spans="3:7">
      <c r="C11" s="221" t="s">
        <v>183</v>
      </c>
      <c r="D11" s="214" t="s">
        <v>184</v>
      </c>
      <c r="E11" s="214">
        <v>1070</v>
      </c>
      <c r="F11" s="213">
        <v>31868</v>
      </c>
      <c r="G11" s="222">
        <v>146</v>
      </c>
    </row>
    <row r="12" spans="3:7">
      <c r="C12" s="221" t="s">
        <v>185</v>
      </c>
      <c r="D12" s="214" t="s">
        <v>186</v>
      </c>
      <c r="E12" s="214">
        <v>1150</v>
      </c>
      <c r="F12" s="213">
        <v>45413</v>
      </c>
      <c r="G12" s="222">
        <v>162</v>
      </c>
    </row>
    <row r="13" spans="3:7">
      <c r="C13" s="221" t="s">
        <v>187</v>
      </c>
      <c r="D13" s="214" t="s">
        <v>188</v>
      </c>
      <c r="E13" s="214">
        <v>1130</v>
      </c>
      <c r="F13" s="213">
        <v>14732</v>
      </c>
      <c r="G13" s="222">
        <v>162</v>
      </c>
    </row>
    <row r="14" spans="3:7">
      <c r="C14" s="221" t="s">
        <v>189</v>
      </c>
      <c r="D14" s="214" t="s">
        <v>190</v>
      </c>
      <c r="E14" s="214">
        <v>1120</v>
      </c>
      <c r="F14" s="213">
        <v>45047</v>
      </c>
      <c r="G14" s="222">
        <v>162</v>
      </c>
    </row>
    <row r="15" spans="3:7">
      <c r="C15" s="221" t="s">
        <v>191</v>
      </c>
      <c r="D15" s="214" t="s">
        <v>192</v>
      </c>
      <c r="E15" s="214">
        <v>1100</v>
      </c>
      <c r="F15" s="215">
        <v>41522</v>
      </c>
      <c r="G15" s="222">
        <v>158</v>
      </c>
    </row>
    <row r="16" spans="3:7">
      <c r="C16" s="221" t="s">
        <v>193</v>
      </c>
      <c r="D16" s="214" t="s">
        <v>194</v>
      </c>
      <c r="E16" s="214">
        <v>809</v>
      </c>
      <c r="F16" s="213">
        <v>27089</v>
      </c>
      <c r="G16" s="222">
        <v>112</v>
      </c>
    </row>
    <row r="17" spans="3:7">
      <c r="C17" s="221" t="s">
        <v>195</v>
      </c>
      <c r="D17" s="214" t="s">
        <v>196</v>
      </c>
      <c r="E17" s="214">
        <v>538</v>
      </c>
      <c r="F17" s="213">
        <v>12451</v>
      </c>
      <c r="G17" s="222" t="s">
        <v>197</v>
      </c>
    </row>
    <row r="18" spans="3:7">
      <c r="C18" s="221" t="s">
        <v>198</v>
      </c>
      <c r="D18" s="213">
        <v>11232</v>
      </c>
      <c r="E18" s="214">
        <v>309</v>
      </c>
      <c r="F18" s="213">
        <v>12420</v>
      </c>
      <c r="G18" s="222" t="s">
        <v>199</v>
      </c>
    </row>
    <row r="19" spans="3:7">
      <c r="C19" s="221" t="s">
        <v>200</v>
      </c>
      <c r="D19" s="213">
        <v>18476</v>
      </c>
      <c r="E19" s="214">
        <v>263</v>
      </c>
      <c r="F19" s="215">
        <v>41487</v>
      </c>
      <c r="G19" s="222" t="s">
        <v>201</v>
      </c>
    </row>
    <row r="20" spans="3:7">
      <c r="C20" s="451"/>
      <c r="D20" s="452"/>
      <c r="E20" s="452"/>
      <c r="F20" s="452"/>
      <c r="G20" s="453"/>
    </row>
    <row r="21" spans="3:7" ht="30">
      <c r="C21" s="223" t="s">
        <v>282</v>
      </c>
      <c r="D21" s="216">
        <v>41418</v>
      </c>
      <c r="E21" s="217">
        <v>744</v>
      </c>
      <c r="F21" s="218">
        <v>14305</v>
      </c>
      <c r="G21" s="224">
        <v>103</v>
      </c>
    </row>
    <row r="22" spans="3:7" ht="30">
      <c r="C22" s="225" t="s">
        <v>202</v>
      </c>
      <c r="D22" s="454">
        <v>8930</v>
      </c>
      <c r="E22" s="455"/>
      <c r="F22" s="454">
        <v>1240</v>
      </c>
      <c r="G22" s="456"/>
    </row>
  </sheetData>
  <mergeCells count="4">
    <mergeCell ref="C6:G6"/>
    <mergeCell ref="C20:G20"/>
    <mergeCell ref="D22:E22"/>
    <mergeCell ref="F22:G2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ELEKTROMĚR 2013</vt:lpstr>
      <vt:lpstr>2012</vt:lpstr>
      <vt:lpstr>2013</vt:lpstr>
      <vt:lpstr>pvgis</vt:lpstr>
      <vt:lpstr>'2012'!Oblast_tisku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Zelam</dc:creator>
  <cp:lastModifiedBy>Zelam</cp:lastModifiedBy>
  <cp:lastPrinted>2012-12-31T10:35:57Z</cp:lastPrinted>
  <dcterms:created xsi:type="dcterms:W3CDTF">2012-11-13T05:17:33Z</dcterms:created>
  <dcterms:modified xsi:type="dcterms:W3CDTF">2013-10-29T09:26:37Z</dcterms:modified>
</cp:coreProperties>
</file>